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arl\City of Plankinton\Utilities\Rate Study\"/>
    </mc:Choice>
  </mc:AlternateContent>
  <bookViews>
    <workbookView xWindow="0" yWindow="0" windowWidth="24120" windowHeight="12610"/>
  </bookViews>
  <sheets>
    <sheet name="Residential" sheetId="1" r:id="rId1"/>
    <sheet name="OS City Limits" sheetId="4" r:id="rId2"/>
    <sheet name="Small Commercial" sheetId="2" r:id="rId3"/>
    <sheet name="Large Commercial" sheetId="3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3" l="1"/>
  <c r="M31" i="3"/>
  <c r="J31" i="3"/>
  <c r="G31" i="3"/>
  <c r="D31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" i="3"/>
  <c r="G25" i="3"/>
  <c r="D25" i="3"/>
  <c r="D3" i="3"/>
  <c r="D4" i="3"/>
  <c r="D5" i="3"/>
  <c r="D6" i="3"/>
  <c r="K6" i="3" s="1"/>
  <c r="D7" i="3"/>
  <c r="K7" i="3" s="1"/>
  <c r="D8" i="3"/>
  <c r="K8" i="3" s="1"/>
  <c r="D9" i="3"/>
  <c r="K9" i="3" s="1"/>
  <c r="D10" i="3"/>
  <c r="K10" i="3" s="1"/>
  <c r="D11" i="3"/>
  <c r="D12" i="3"/>
  <c r="D13" i="3"/>
  <c r="K13" i="3" s="1"/>
  <c r="D14" i="3"/>
  <c r="D15" i="3"/>
  <c r="D16" i="3"/>
  <c r="D17" i="3"/>
  <c r="D18" i="3"/>
  <c r="K18" i="3" s="1"/>
  <c r="D19" i="3"/>
  <c r="K19" i="3" s="1"/>
  <c r="D20" i="3"/>
  <c r="K20" i="3" s="1"/>
  <c r="D21" i="3"/>
  <c r="K21" i="3" s="1"/>
  <c r="D22" i="3"/>
  <c r="K22" i="3" s="1"/>
  <c r="D23" i="3"/>
  <c r="D24" i="3"/>
  <c r="D2" i="3"/>
  <c r="K2" i="3" s="1"/>
  <c r="J28" i="2"/>
  <c r="G28" i="2"/>
  <c r="G27" i="2"/>
  <c r="G17" i="2"/>
  <c r="G12" i="2"/>
  <c r="D28" i="2"/>
  <c r="D27" i="2"/>
  <c r="D17" i="2"/>
  <c r="D12" i="2"/>
  <c r="G7" i="2"/>
  <c r="D7" i="2"/>
  <c r="G6" i="2"/>
  <c r="D6" i="2"/>
  <c r="J2" i="2"/>
  <c r="G2" i="2"/>
  <c r="D2" i="2"/>
  <c r="D26" i="2"/>
  <c r="L26" i="2" s="1"/>
  <c r="D25" i="2"/>
  <c r="L25" i="2" s="1"/>
  <c r="D24" i="2"/>
  <c r="L24" i="2" s="1"/>
  <c r="D23" i="2"/>
  <c r="L23" i="2" s="1"/>
  <c r="D22" i="2"/>
  <c r="L22" i="2" s="1"/>
  <c r="D21" i="2"/>
  <c r="L21" i="2" s="1"/>
  <c r="D20" i="2"/>
  <c r="L20" i="2" s="1"/>
  <c r="D19" i="2"/>
  <c r="L19" i="2" s="1"/>
  <c r="D18" i="2"/>
  <c r="L18" i="2" s="1"/>
  <c r="D16" i="2"/>
  <c r="L16" i="2" s="1"/>
  <c r="D15" i="2"/>
  <c r="L15" i="2" s="1"/>
  <c r="D14" i="2"/>
  <c r="L14" i="2" s="1"/>
  <c r="D13" i="2"/>
  <c r="L13" i="2" s="1"/>
  <c r="D11" i="2"/>
  <c r="L11" i="2" s="1"/>
  <c r="D10" i="2"/>
  <c r="L10" i="2" s="1"/>
  <c r="D9" i="2"/>
  <c r="L9" i="2" s="1"/>
  <c r="D8" i="2"/>
  <c r="L8" i="2" s="1"/>
  <c r="D5" i="2"/>
  <c r="L5" i="2" s="1"/>
  <c r="D4" i="2"/>
  <c r="L4" i="2" s="1"/>
  <c r="D3" i="2"/>
  <c r="L3" i="2" s="1"/>
  <c r="G19" i="4"/>
  <c r="G18" i="4"/>
  <c r="G12" i="4"/>
  <c r="D19" i="4"/>
  <c r="D18" i="4"/>
  <c r="D12" i="4"/>
  <c r="G6" i="4"/>
  <c r="D6" i="4"/>
  <c r="D17" i="4"/>
  <c r="L17" i="4" s="1"/>
  <c r="D16" i="4"/>
  <c r="L16" i="4" s="1"/>
  <c r="D15" i="4"/>
  <c r="L15" i="4" s="1"/>
  <c r="D14" i="4"/>
  <c r="L14" i="4" s="1"/>
  <c r="D13" i="4"/>
  <c r="L13" i="4" s="1"/>
  <c r="D11" i="4"/>
  <c r="L11" i="4" s="1"/>
  <c r="D10" i="4"/>
  <c r="L10" i="4" s="1"/>
  <c r="D9" i="4"/>
  <c r="L9" i="4" s="1"/>
  <c r="D8" i="4"/>
  <c r="L8" i="4" s="1"/>
  <c r="D7" i="4"/>
  <c r="L7" i="4" s="1"/>
  <c r="D5" i="4"/>
  <c r="L5" i="4" s="1"/>
  <c r="D4" i="4"/>
  <c r="L4" i="4" s="1"/>
  <c r="D3" i="4"/>
  <c r="L3" i="4" s="1"/>
  <c r="J2" i="4"/>
  <c r="G2" i="4"/>
  <c r="D2" i="4"/>
  <c r="G29" i="1"/>
  <c r="J4" i="1"/>
  <c r="P29" i="1"/>
  <c r="J2" i="1"/>
  <c r="M29" i="1"/>
  <c r="J29" i="1"/>
  <c r="G28" i="1"/>
  <c r="G21" i="1"/>
  <c r="G18" i="1"/>
  <c r="G13" i="1"/>
  <c r="G7" i="1"/>
  <c r="G4" i="1"/>
  <c r="D27" i="1"/>
  <c r="D26" i="1"/>
  <c r="D25" i="1"/>
  <c r="D24" i="1"/>
  <c r="D23" i="1"/>
  <c r="D22" i="1"/>
  <c r="D20" i="1"/>
  <c r="D19" i="1"/>
  <c r="D17" i="1"/>
  <c r="D16" i="1"/>
  <c r="D15" i="1"/>
  <c r="D14" i="1"/>
  <c r="D12" i="1"/>
  <c r="D11" i="1"/>
  <c r="D10" i="1"/>
  <c r="D9" i="1"/>
  <c r="D8" i="1"/>
  <c r="D6" i="1"/>
  <c r="D3" i="1"/>
  <c r="K17" i="3" l="1"/>
  <c r="K24" i="3"/>
  <c r="K12" i="3"/>
  <c r="K23" i="3"/>
  <c r="K11" i="3"/>
  <c r="K5" i="3"/>
  <c r="K14" i="3"/>
  <c r="K16" i="3"/>
  <c r="K4" i="3"/>
  <c r="K15" i="3"/>
  <c r="K3" i="3"/>
  <c r="K25" i="3"/>
  <c r="Q31" i="3"/>
  <c r="L12" i="2"/>
  <c r="L7" i="2"/>
  <c r="L28" i="2"/>
  <c r="L27" i="2"/>
  <c r="L17" i="2"/>
  <c r="L6" i="2"/>
  <c r="L2" i="2"/>
  <c r="L2" i="4"/>
  <c r="L18" i="4"/>
  <c r="L19" i="4"/>
  <c r="L12" i="4"/>
  <c r="L6" i="4"/>
  <c r="G2" i="1" l="1"/>
  <c r="R17" i="1"/>
  <c r="R16" i="1"/>
  <c r="R15" i="1"/>
  <c r="R14" i="1"/>
  <c r="R12" i="1"/>
  <c r="R11" i="1"/>
  <c r="R10" i="1"/>
  <c r="R9" i="1"/>
  <c r="R8" i="1"/>
  <c r="R6" i="1"/>
  <c r="D5" i="1"/>
  <c r="R5" i="1" s="1"/>
  <c r="D29" i="1"/>
  <c r="D28" i="1"/>
  <c r="R28" i="1" s="1"/>
  <c r="D21" i="1"/>
  <c r="R21" i="1" s="1"/>
  <c r="D18" i="1"/>
  <c r="R18" i="1" s="1"/>
  <c r="D13" i="1"/>
  <c r="R13" i="1" s="1"/>
  <c r="D7" i="1"/>
  <c r="R7" i="1" s="1"/>
  <c r="D4" i="1"/>
  <c r="R4" i="1" s="1"/>
  <c r="D2" i="1"/>
  <c r="R27" i="1" l="1"/>
  <c r="R26" i="1"/>
  <c r="R25" i="1"/>
  <c r="R24" i="1"/>
  <c r="R23" i="1"/>
  <c r="R22" i="1"/>
  <c r="R20" i="1"/>
  <c r="R19" i="1"/>
  <c r="B28" i="2"/>
  <c r="R3" i="1" l="1"/>
  <c r="R2" i="1"/>
  <c r="R29" i="1"/>
</calcChain>
</file>

<file path=xl/sharedStrings.xml><?xml version="1.0" encoding="utf-8"?>
<sst xmlns="http://schemas.openxmlformats.org/spreadsheetml/2006/main" count="269" uniqueCount="77">
  <si>
    <t>Plankinton</t>
  </si>
  <si>
    <t>Meter Charge</t>
  </si>
  <si>
    <t>Total Cost</t>
  </si>
  <si>
    <t>Residential</t>
  </si>
  <si>
    <t>First Step(KWH)</t>
  </si>
  <si>
    <t>Wessington Springs</t>
  </si>
  <si>
    <t>Howard Regular Rate</t>
  </si>
  <si>
    <t>Winner</t>
  </si>
  <si>
    <t>Burke(Sept-May)</t>
  </si>
  <si>
    <t>Burke (June-August)</t>
  </si>
  <si>
    <t>Miller</t>
  </si>
  <si>
    <t>Volga</t>
  </si>
  <si>
    <t>Langford</t>
  </si>
  <si>
    <t>Groton</t>
  </si>
  <si>
    <t>Madison SD</t>
  </si>
  <si>
    <t>Colman</t>
  </si>
  <si>
    <t>Tyndall</t>
  </si>
  <si>
    <t>New Ulm MN</t>
  </si>
  <si>
    <t>Load Based on our Largest Residential usage in January</t>
  </si>
  <si>
    <t>Small Commercial</t>
  </si>
  <si>
    <t>Large Commercial</t>
  </si>
  <si>
    <t>Demand Charge</t>
  </si>
  <si>
    <t>Purple is KWH</t>
  </si>
  <si>
    <t>Orange is KW</t>
  </si>
  <si>
    <t>NA</t>
  </si>
  <si>
    <t>4th step(KWH)</t>
  </si>
  <si>
    <t>Outside City Limits</t>
  </si>
  <si>
    <t>2nd Step Cost</t>
  </si>
  <si>
    <t>Estelline(2020)</t>
  </si>
  <si>
    <t>Fort Pierre (September-May)</t>
  </si>
  <si>
    <t>Fort Pierre June-August</t>
  </si>
  <si>
    <t>Fort Pierre September-May</t>
  </si>
  <si>
    <t>Flandreau (July-September)</t>
  </si>
  <si>
    <t>Flandreau (October-June)</t>
  </si>
  <si>
    <t>Vermillion (January-June and October-December)</t>
  </si>
  <si>
    <t>Vermillion (July-September)</t>
  </si>
  <si>
    <t>Vermillion (January-June and Octover-December)</t>
  </si>
  <si>
    <t>Sioux Falls Light</t>
  </si>
  <si>
    <t>White</t>
  </si>
  <si>
    <t>over 1200</t>
  </si>
  <si>
    <t>All</t>
  </si>
  <si>
    <t>over 500</t>
  </si>
  <si>
    <t>1st Step (KWH)</t>
  </si>
  <si>
    <t>1st Step Rate</t>
  </si>
  <si>
    <t>2nd Step (KWH)</t>
  </si>
  <si>
    <t>2nd Step Rate</t>
  </si>
  <si>
    <t>3rd Step (KWH)</t>
  </si>
  <si>
    <t>3rd Step Rate</t>
  </si>
  <si>
    <t>4th Step (KWH)</t>
  </si>
  <si>
    <t>4th Step Rate</t>
  </si>
  <si>
    <t>5th Step (KWH)</t>
  </si>
  <si>
    <t>5th Step Rate</t>
  </si>
  <si>
    <t>1st Step Cost</t>
  </si>
  <si>
    <t>3rd Step Cost</t>
  </si>
  <si>
    <t>4th Step Cost</t>
  </si>
  <si>
    <t>5th Step Cost</t>
  </si>
  <si>
    <t>over 2000</t>
  </si>
  <si>
    <t>over 800</t>
  </si>
  <si>
    <t>over 1000</t>
  </si>
  <si>
    <t>over 750</t>
  </si>
  <si>
    <t>Central Electric COOP (policy 800)</t>
  </si>
  <si>
    <t>Central Electric COOP (congested area regular rate)</t>
  </si>
  <si>
    <t>NorthWestern Energy (investor owned and they produce their own power)</t>
  </si>
  <si>
    <t>Howard Winter all electric Rate (Oct 1- May 1)</t>
  </si>
  <si>
    <t>Burke (Sept-May)</t>
  </si>
  <si>
    <t>Faith (2023) June-August</t>
  </si>
  <si>
    <t>Faith (2023) September-May</t>
  </si>
  <si>
    <t>Estelinne (last updated 2020)</t>
  </si>
  <si>
    <t>Fort Pierre (June-August)</t>
  </si>
  <si>
    <t>Estelline (updated in 2020)</t>
  </si>
  <si>
    <t>over 5000</t>
  </si>
  <si>
    <t>over 4000</t>
  </si>
  <si>
    <t>Estelline (2020)</t>
  </si>
  <si>
    <t>Central Electric COOP (policy 801)</t>
  </si>
  <si>
    <t>over 100</t>
  </si>
  <si>
    <t>Demand Cost</t>
  </si>
  <si>
    <t>Central Electric COOP (policy 840 )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</si>
</sst>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???_);_(@_)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6" fontId="0" fillId="0" borderId="0" xfId="0" applyNumberFormat="1"/>
    <xf numFmtId="44" fontId="0" fillId="0" borderId="0" xfId="2" applyFont="1"/>
    <xf numFmtId="4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44" fontId="0" fillId="0" borderId="0" xfId="2" applyNumberFormat="1" applyFont="1"/>
    <xf numFmtId="43" fontId="0" fillId="0" borderId="0" xfId="2" applyNumberFormat="1" applyFont="1"/>
    <xf numFmtId="0" fontId="0" fillId="0" borderId="0" xfId="0" applyAlignment="1">
      <alignment horizontal="right"/>
    </xf>
    <xf numFmtId="44" fontId="0" fillId="0" borderId="0" xfId="2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2" applyNumberFormat="1" applyFont="1"/>
    <xf numFmtId="164" fontId="0" fillId="0" borderId="0" xfId="0" applyNumberFormat="1"/>
    <xf numFmtId="44" fontId="0" fillId="0" borderId="0" xfId="0" applyNumberFormat="1" applyAlignment="1">
      <alignment horizontal="right"/>
    </xf>
    <xf numFmtId="41" fontId="0" fillId="0" borderId="0" xfId="1" applyFont="1" applyAlignment="1">
      <alignment horizontal="right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0" borderId="0" xfId="2" applyNumberFormat="1" applyFont="1" applyAlignment="1">
      <alignment horizontal="right"/>
    </xf>
    <xf numFmtId="6" fontId="0" fillId="2" borderId="0" xfId="0" applyNumberFormat="1" applyFill="1" applyAlignment="1">
      <alignment horizontal="right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3" borderId="0" xfId="0" applyFill="1" applyAlignment="1" applyProtection="1">
      <alignment horizontal="right"/>
      <protection locked="0"/>
    </xf>
  </cellXfs>
  <cellStyles count="3">
    <cellStyle name="Comma [0]" xfId="1" builtinId="6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S1" sqref="S1"/>
    </sheetView>
  </sheetViews>
  <sheetFormatPr defaultRowHeight="14"/>
  <cols>
    <col min="1" max="1" width="60.6640625" customWidth="1"/>
    <col min="2" max="2" width="15.6640625" style="9" customWidth="1"/>
    <col min="3" max="3" width="15.6640625" style="13" customWidth="1"/>
    <col min="4" max="4" width="15.6640625" style="3" customWidth="1"/>
    <col min="5" max="5" width="15.6640625" style="9" customWidth="1"/>
    <col min="6" max="6" width="15.6640625" style="13" customWidth="1"/>
    <col min="7" max="7" width="15.6640625" style="3" customWidth="1"/>
    <col min="8" max="8" width="15.6640625" style="9" customWidth="1"/>
    <col min="9" max="9" width="15.6640625" style="13" customWidth="1"/>
    <col min="10" max="10" width="15.6640625" style="3" customWidth="1"/>
    <col min="11" max="11" width="15.6640625" style="9" customWidth="1"/>
    <col min="12" max="12" width="15.6640625" style="13" customWidth="1"/>
    <col min="13" max="13" width="15.6640625" style="3" customWidth="1"/>
    <col min="14" max="14" width="15.6640625" style="9" customWidth="1"/>
    <col min="15" max="15" width="15.6640625" style="13" customWidth="1"/>
    <col min="16" max="16" width="15.6640625" style="3" customWidth="1"/>
    <col min="17" max="18" width="15.6640625" customWidth="1"/>
    <col min="19" max="19" width="8.6640625" customWidth="1"/>
    <col min="20" max="20" width="16" customWidth="1"/>
  </cols>
  <sheetData>
    <row r="1" spans="1:20">
      <c r="A1" t="s">
        <v>3</v>
      </c>
      <c r="B1" s="9" t="s">
        <v>42</v>
      </c>
      <c r="C1" s="11" t="s">
        <v>43</v>
      </c>
      <c r="D1" s="14" t="s">
        <v>52</v>
      </c>
      <c r="E1" s="9" t="s">
        <v>44</v>
      </c>
      <c r="F1" s="11" t="s">
        <v>45</v>
      </c>
      <c r="G1" s="14" t="s">
        <v>27</v>
      </c>
      <c r="H1" s="9" t="s">
        <v>46</v>
      </c>
      <c r="I1" s="11" t="s">
        <v>47</v>
      </c>
      <c r="J1" s="14" t="s">
        <v>53</v>
      </c>
      <c r="K1" s="9" t="s">
        <v>48</v>
      </c>
      <c r="L1" s="11" t="s">
        <v>49</v>
      </c>
      <c r="M1" s="14" t="s">
        <v>54</v>
      </c>
      <c r="N1" s="9" t="s">
        <v>50</v>
      </c>
      <c r="O1" s="11" t="s">
        <v>51</v>
      </c>
      <c r="P1" s="14" t="s">
        <v>55</v>
      </c>
      <c r="Q1" s="9" t="s">
        <v>1</v>
      </c>
      <c r="R1" s="9" t="s">
        <v>2</v>
      </c>
      <c r="S1" s="20">
        <v>6147</v>
      </c>
      <c r="T1" t="s">
        <v>18</v>
      </c>
    </row>
    <row r="2" spans="1:20">
      <c r="A2" t="s">
        <v>0</v>
      </c>
      <c r="B2" s="9">
        <v>600</v>
      </c>
      <c r="C2" s="12">
        <v>0.125</v>
      </c>
      <c r="D2" s="7">
        <f>IF($S$1&lt;=B2,$S$1*C2,B2*C2)</f>
        <v>75</v>
      </c>
      <c r="E2" s="9">
        <v>1200</v>
      </c>
      <c r="F2" s="12">
        <v>9.5000000000000001E-2</v>
      </c>
      <c r="G2" s="7">
        <f>IF($S$1&lt;=B2,0,IF($S$1&lt;=E2,($S$1-B2)*F2,(E2-B2)*F2))</f>
        <v>57</v>
      </c>
      <c r="H2" s="9" t="s">
        <v>39</v>
      </c>
      <c r="I2" s="12">
        <v>7.9000000000000001E-2</v>
      </c>
      <c r="J2" s="7">
        <f>IF($S$1&lt;=E2,0,($S$1-E2)*I2)</f>
        <v>390.81299999999999</v>
      </c>
      <c r="K2" s="10"/>
      <c r="L2" s="12"/>
      <c r="M2" s="7"/>
      <c r="N2" s="10"/>
      <c r="O2" s="12"/>
      <c r="P2" s="7"/>
      <c r="Q2" s="2">
        <v>20</v>
      </c>
      <c r="R2" s="2">
        <f>D2+G2+J2+M2+P2+Q2</f>
        <v>542.81299999999999</v>
      </c>
    </row>
    <row r="3" spans="1:20">
      <c r="A3" t="s">
        <v>5</v>
      </c>
      <c r="B3" s="9" t="s">
        <v>40</v>
      </c>
      <c r="C3" s="12">
        <v>0.09</v>
      </c>
      <c r="D3" s="7">
        <f>$S$1*C3</f>
        <v>553.23</v>
      </c>
      <c r="F3" s="12"/>
      <c r="G3" s="7"/>
      <c r="I3" s="12"/>
      <c r="J3" s="7"/>
      <c r="Q3" s="2">
        <v>18</v>
      </c>
      <c r="R3" s="2">
        <f t="shared" ref="R3:R29" si="0">D3+G3+J3+M3+P3+Q3</f>
        <v>571.23</v>
      </c>
    </row>
    <row r="4" spans="1:20">
      <c r="A4" t="s">
        <v>63</v>
      </c>
      <c r="B4" s="9">
        <v>800</v>
      </c>
      <c r="C4" s="12">
        <v>9.2600000000000002E-2</v>
      </c>
      <c r="D4" s="7">
        <f>IF($S$1&lt;=B4,$S$1*C4,B4*C4)</f>
        <v>74.08</v>
      </c>
      <c r="E4" s="9">
        <v>2000</v>
      </c>
      <c r="F4" s="12">
        <v>9.0700000000000003E-2</v>
      </c>
      <c r="G4" s="7">
        <f>IF($S$1&lt;=B4,0,IF($S$1&lt;=E4,($S$1-B4)*F4,(E4-B4)*F4))</f>
        <v>108.84</v>
      </c>
      <c r="H4" s="9" t="s">
        <v>56</v>
      </c>
      <c r="I4" s="12">
        <v>8.8900000000000007E-2</v>
      </c>
      <c r="J4" s="7">
        <f>IF($S$1&lt;=E4,0,($S$1-E4)*I4)</f>
        <v>368.66830000000004</v>
      </c>
      <c r="K4" s="10"/>
      <c r="L4" s="12"/>
      <c r="M4" s="7"/>
      <c r="N4" s="10"/>
      <c r="O4" s="12"/>
      <c r="P4" s="7"/>
      <c r="Q4" s="2">
        <v>20</v>
      </c>
      <c r="R4" s="2">
        <f t="shared" si="0"/>
        <v>571.58830000000012</v>
      </c>
    </row>
    <row r="5" spans="1:20">
      <c r="A5" t="s">
        <v>6</v>
      </c>
      <c r="B5" s="9" t="s">
        <v>40</v>
      </c>
      <c r="C5" s="12">
        <v>9.2600000000000002E-2</v>
      </c>
      <c r="D5" s="7">
        <f>$S$1*C5</f>
        <v>569.21220000000005</v>
      </c>
      <c r="F5" s="12"/>
      <c r="G5" s="7"/>
      <c r="I5" s="12"/>
      <c r="J5" s="7"/>
      <c r="Q5" s="2">
        <v>21.2</v>
      </c>
      <c r="R5" s="2">
        <f t="shared" si="0"/>
        <v>590.4122000000001</v>
      </c>
    </row>
    <row r="6" spans="1:20">
      <c r="A6" t="s">
        <v>7</v>
      </c>
      <c r="B6" s="9" t="s">
        <v>40</v>
      </c>
      <c r="C6" s="12">
        <v>0.1115</v>
      </c>
      <c r="D6" s="7">
        <f>$S$1*C6</f>
        <v>685.39049999999997</v>
      </c>
      <c r="F6" s="12"/>
      <c r="G6" s="7"/>
      <c r="I6" s="12"/>
      <c r="J6" s="7"/>
      <c r="Q6" s="2">
        <v>20.77</v>
      </c>
      <c r="R6" s="2">
        <f t="shared" si="0"/>
        <v>706.16049999999996</v>
      </c>
    </row>
    <row r="7" spans="1:20">
      <c r="A7" t="s">
        <v>64</v>
      </c>
      <c r="B7" s="9">
        <v>800</v>
      </c>
      <c r="C7" s="12">
        <v>9.9000000000000005E-2</v>
      </c>
      <c r="D7" s="7">
        <f>IF($S$1&lt;=B7,$S$1*C7,B7*C7)</f>
        <v>79.2</v>
      </c>
      <c r="E7" s="9" t="s">
        <v>57</v>
      </c>
      <c r="F7" s="12">
        <v>8.8999999999999996E-2</v>
      </c>
      <c r="G7" s="7">
        <f>IF($S$1&lt;=B7,0,($S$1-B7)*F7)</f>
        <v>475.88299999999998</v>
      </c>
      <c r="I7" s="12"/>
      <c r="J7" s="7"/>
      <c r="Q7" s="2">
        <v>18.2</v>
      </c>
      <c r="R7" s="2">
        <f t="shared" si="0"/>
        <v>573.28300000000002</v>
      </c>
    </row>
    <row r="8" spans="1:20">
      <c r="A8" t="s">
        <v>9</v>
      </c>
      <c r="B8" s="9" t="s">
        <v>40</v>
      </c>
      <c r="C8" s="12">
        <v>0.111</v>
      </c>
      <c r="D8" s="7">
        <f>$S$1*C8</f>
        <v>682.31700000000001</v>
      </c>
      <c r="F8" s="12"/>
      <c r="G8" s="7"/>
      <c r="I8" s="12"/>
      <c r="J8" s="7"/>
      <c r="Q8" s="2">
        <v>18.2</v>
      </c>
      <c r="R8" s="2">
        <f t="shared" si="0"/>
        <v>700.51700000000005</v>
      </c>
    </row>
    <row r="9" spans="1:20">
      <c r="A9" t="s">
        <v>10</v>
      </c>
      <c r="B9" s="9" t="s">
        <v>40</v>
      </c>
      <c r="C9" s="12">
        <v>9.5299999999999996E-2</v>
      </c>
      <c r="D9" s="7">
        <f>$S$1*C9</f>
        <v>585.80909999999994</v>
      </c>
      <c r="F9" s="12"/>
      <c r="G9" s="7"/>
      <c r="I9" s="12"/>
      <c r="J9" s="7"/>
      <c r="Q9" s="2">
        <v>18.899999999999999</v>
      </c>
      <c r="R9" s="2">
        <f t="shared" si="0"/>
        <v>604.70909999999992</v>
      </c>
    </row>
    <row r="10" spans="1:20">
      <c r="A10" t="s">
        <v>11</v>
      </c>
      <c r="B10" s="9" t="s">
        <v>40</v>
      </c>
      <c r="C10" s="12">
        <v>0.114</v>
      </c>
      <c r="D10" s="7">
        <f>$S$1*C10</f>
        <v>700.75800000000004</v>
      </c>
      <c r="F10" s="12"/>
      <c r="G10" s="7"/>
      <c r="I10" s="12"/>
      <c r="J10" s="7"/>
      <c r="Q10" s="2">
        <v>13</v>
      </c>
      <c r="R10" s="2">
        <f t="shared" si="0"/>
        <v>713.75800000000004</v>
      </c>
    </row>
    <row r="11" spans="1:20">
      <c r="A11" t="s">
        <v>12</v>
      </c>
      <c r="B11" s="9" t="s">
        <v>40</v>
      </c>
      <c r="C11" s="12">
        <v>0.104</v>
      </c>
      <c r="D11" s="7">
        <f>$S$1*C11</f>
        <v>639.28800000000001</v>
      </c>
      <c r="F11" s="12"/>
      <c r="G11" s="7"/>
      <c r="I11" s="12"/>
      <c r="J11" s="7"/>
      <c r="Q11" s="2">
        <v>30</v>
      </c>
      <c r="R11" s="2">
        <f t="shared" si="0"/>
        <v>669.28800000000001</v>
      </c>
    </row>
    <row r="12" spans="1:20">
      <c r="A12" t="s">
        <v>13</v>
      </c>
      <c r="B12" s="9" t="s">
        <v>40</v>
      </c>
      <c r="C12" s="12">
        <v>0.107</v>
      </c>
      <c r="D12" s="7">
        <f>$S$1*C12</f>
        <v>657.72900000000004</v>
      </c>
      <c r="F12" s="12"/>
      <c r="G12" s="7"/>
      <c r="I12" s="12"/>
      <c r="J12" s="7"/>
      <c r="Q12" s="2">
        <v>25</v>
      </c>
      <c r="R12" s="2">
        <f t="shared" si="0"/>
        <v>682.72900000000004</v>
      </c>
    </row>
    <row r="13" spans="1:20">
      <c r="A13" t="s">
        <v>14</v>
      </c>
      <c r="B13" s="9">
        <v>1000</v>
      </c>
      <c r="C13" s="12">
        <v>0.112</v>
      </c>
      <c r="D13" s="7">
        <f>IF($S$1&lt;=B13,$S$1*C13,B13*C13)</f>
        <v>112</v>
      </c>
      <c r="E13" s="9" t="s">
        <v>58</v>
      </c>
      <c r="F13" s="12">
        <v>8.7999999999999995E-2</v>
      </c>
      <c r="G13" s="7">
        <f>IF($S$1&lt;=B13,0,($S$1-B13)*F13)</f>
        <v>452.93599999999998</v>
      </c>
      <c r="I13" s="12"/>
      <c r="J13" s="7"/>
      <c r="Q13" s="2">
        <v>24.21</v>
      </c>
      <c r="R13" s="2">
        <f t="shared" si="0"/>
        <v>589.14599999999996</v>
      </c>
    </row>
    <row r="14" spans="1:20">
      <c r="A14" t="s">
        <v>15</v>
      </c>
      <c r="B14" s="9" t="s">
        <v>40</v>
      </c>
      <c r="C14" s="12">
        <v>0.1</v>
      </c>
      <c r="D14" s="7">
        <f>$S$1*C14</f>
        <v>614.70000000000005</v>
      </c>
      <c r="F14" s="12"/>
      <c r="G14" s="7"/>
      <c r="I14" s="12"/>
      <c r="J14" s="7"/>
      <c r="Q14" s="2">
        <v>12</v>
      </c>
      <c r="R14" s="2">
        <f t="shared" si="0"/>
        <v>626.70000000000005</v>
      </c>
    </row>
    <row r="15" spans="1:20">
      <c r="A15" t="s">
        <v>16</v>
      </c>
      <c r="B15" s="9" t="s">
        <v>40</v>
      </c>
      <c r="C15" s="12">
        <v>0.10390000000000001</v>
      </c>
      <c r="D15" s="7">
        <f>$S$1*C15</f>
        <v>638.67330000000004</v>
      </c>
      <c r="F15" s="12"/>
      <c r="G15" s="7"/>
      <c r="I15" s="12"/>
      <c r="J15" s="7"/>
      <c r="Q15" s="2">
        <v>10.65</v>
      </c>
      <c r="R15" s="2">
        <f t="shared" si="0"/>
        <v>649.32330000000002</v>
      </c>
    </row>
    <row r="16" spans="1:20">
      <c r="A16" t="s">
        <v>17</v>
      </c>
      <c r="B16" s="9" t="s">
        <v>40</v>
      </c>
      <c r="C16" s="12">
        <v>0.1174</v>
      </c>
      <c r="D16" s="7">
        <f>$S$1*C16</f>
        <v>721.65780000000007</v>
      </c>
      <c r="F16" s="12"/>
      <c r="G16" s="7"/>
      <c r="I16" s="12"/>
      <c r="J16" s="7"/>
      <c r="Q16" s="2">
        <v>12.25</v>
      </c>
      <c r="R16" s="2">
        <f t="shared" si="0"/>
        <v>733.90780000000007</v>
      </c>
    </row>
    <row r="17" spans="1:18">
      <c r="A17" t="s">
        <v>65</v>
      </c>
      <c r="B17" s="9" t="s">
        <v>40</v>
      </c>
      <c r="C17" s="12">
        <v>0.115</v>
      </c>
      <c r="D17" s="7">
        <f>$S$1*C17</f>
        <v>706.90500000000009</v>
      </c>
      <c r="F17" s="12"/>
      <c r="G17" s="7"/>
      <c r="I17" s="12"/>
      <c r="J17" s="7"/>
      <c r="Q17" s="2">
        <v>18</v>
      </c>
      <c r="R17" s="2">
        <f t="shared" si="0"/>
        <v>724.90500000000009</v>
      </c>
    </row>
    <row r="18" spans="1:18">
      <c r="A18" t="s">
        <v>66</v>
      </c>
      <c r="B18" s="9">
        <v>750</v>
      </c>
      <c r="C18" s="12">
        <v>0.108</v>
      </c>
      <c r="D18" s="7">
        <f>IF($S$1&lt;=B18,$S$1*C18,B18*C18)</f>
        <v>81</v>
      </c>
      <c r="E18" s="9" t="s">
        <v>59</v>
      </c>
      <c r="F18" s="12">
        <v>8.5000000000000006E-2</v>
      </c>
      <c r="G18" s="7">
        <f>IF($S$1&lt;=B18,0,($S$1-B18)*F18)</f>
        <v>458.745</v>
      </c>
      <c r="I18" s="12"/>
      <c r="J18" s="7"/>
      <c r="Q18" s="2">
        <v>18</v>
      </c>
      <c r="R18" s="2">
        <f t="shared" si="0"/>
        <v>557.745</v>
      </c>
    </row>
    <row r="19" spans="1:18">
      <c r="A19" t="s">
        <v>67</v>
      </c>
      <c r="B19" s="9" t="s">
        <v>40</v>
      </c>
      <c r="C19" s="12">
        <v>8.6599999999999996E-2</v>
      </c>
      <c r="D19" s="7">
        <f>$S$1*C19</f>
        <v>532.33019999999999</v>
      </c>
      <c r="F19" s="12"/>
      <c r="G19" s="7"/>
      <c r="I19" s="12"/>
      <c r="J19" s="7"/>
      <c r="Q19" s="2">
        <v>8</v>
      </c>
      <c r="R19" s="2">
        <f t="shared" si="0"/>
        <v>540.33019999999999</v>
      </c>
    </row>
    <row r="20" spans="1:18">
      <c r="A20" t="s">
        <v>68</v>
      </c>
      <c r="B20" s="9" t="s">
        <v>40</v>
      </c>
      <c r="C20" s="12">
        <v>9.5000000000000001E-2</v>
      </c>
      <c r="D20" s="7">
        <f>$S$1*C20</f>
        <v>583.96500000000003</v>
      </c>
      <c r="F20" s="12"/>
      <c r="G20" s="7"/>
      <c r="I20" s="12"/>
      <c r="J20" s="7"/>
      <c r="Q20" s="2">
        <v>14.5</v>
      </c>
      <c r="R20" s="2">
        <f t="shared" si="0"/>
        <v>598.46500000000003</v>
      </c>
    </row>
    <row r="21" spans="1:18">
      <c r="A21" t="s">
        <v>29</v>
      </c>
      <c r="B21" s="9">
        <v>1000</v>
      </c>
      <c r="C21" s="12">
        <v>8.2000000000000003E-2</v>
      </c>
      <c r="D21" s="7">
        <f>IF($S$1&lt;=B21,$S$1*C21,B21*C21)</f>
        <v>82</v>
      </c>
      <c r="E21" s="9" t="s">
        <v>58</v>
      </c>
      <c r="F21" s="12">
        <v>7.3999999999999996E-2</v>
      </c>
      <c r="G21" s="7">
        <f>IF($S$1&lt;=B21,0,($S$1-B21)*F21)</f>
        <v>380.87799999999999</v>
      </c>
      <c r="I21" s="12"/>
      <c r="J21" s="7"/>
      <c r="Q21" s="2">
        <v>14.5</v>
      </c>
      <c r="R21" s="2">
        <f t="shared" si="0"/>
        <v>477.37799999999999</v>
      </c>
    </row>
    <row r="22" spans="1:18">
      <c r="A22" t="s">
        <v>32</v>
      </c>
      <c r="B22" s="9" t="s">
        <v>40</v>
      </c>
      <c r="C22" s="12">
        <v>0.123</v>
      </c>
      <c r="D22" s="7">
        <f t="shared" ref="D22:D27" si="1">$S$1*C22</f>
        <v>756.08100000000002</v>
      </c>
      <c r="F22" s="12"/>
      <c r="G22" s="7"/>
      <c r="I22" s="12"/>
      <c r="J22" s="7"/>
      <c r="Q22" s="2">
        <v>16</v>
      </c>
      <c r="R22" s="2">
        <f t="shared" si="0"/>
        <v>772.08100000000002</v>
      </c>
    </row>
    <row r="23" spans="1:18">
      <c r="A23" t="s">
        <v>33</v>
      </c>
      <c r="B23" s="9" t="s">
        <v>40</v>
      </c>
      <c r="C23" s="12">
        <v>0.11</v>
      </c>
      <c r="D23" s="7">
        <f t="shared" si="1"/>
        <v>676.17</v>
      </c>
      <c r="F23" s="12"/>
      <c r="G23" s="7"/>
      <c r="I23" s="12"/>
      <c r="J23" s="7"/>
      <c r="Q23" s="2">
        <v>16</v>
      </c>
      <c r="R23" s="2">
        <f t="shared" si="0"/>
        <v>692.17</v>
      </c>
    </row>
    <row r="24" spans="1:18">
      <c r="A24" t="s">
        <v>34</v>
      </c>
      <c r="B24" s="9" t="s">
        <v>40</v>
      </c>
      <c r="C24" s="12">
        <v>9.0999999999999998E-2</v>
      </c>
      <c r="D24" s="7">
        <f t="shared" si="1"/>
        <v>559.37699999999995</v>
      </c>
      <c r="F24" s="12"/>
      <c r="G24" s="7"/>
      <c r="I24" s="12"/>
      <c r="J24" s="7"/>
      <c r="Q24" s="2">
        <v>12.5</v>
      </c>
      <c r="R24" s="2">
        <f t="shared" si="0"/>
        <v>571.87699999999995</v>
      </c>
    </row>
    <row r="25" spans="1:18">
      <c r="A25" t="s">
        <v>35</v>
      </c>
      <c r="B25" s="9" t="s">
        <v>40</v>
      </c>
      <c r="C25" s="12">
        <v>9.9000000000000005E-2</v>
      </c>
      <c r="D25" s="7">
        <f t="shared" si="1"/>
        <v>608.553</v>
      </c>
      <c r="F25" s="12"/>
      <c r="G25" s="7"/>
      <c r="I25" s="12"/>
      <c r="J25" s="7"/>
      <c r="Q25" s="2">
        <v>12.5</v>
      </c>
      <c r="R25" s="2">
        <f t="shared" si="0"/>
        <v>621.053</v>
      </c>
    </row>
    <row r="26" spans="1:18">
      <c r="A26" t="s">
        <v>37</v>
      </c>
      <c r="B26" s="9" t="s">
        <v>40</v>
      </c>
      <c r="C26" s="12">
        <v>0.13400000000000001</v>
      </c>
      <c r="D26" s="7">
        <f t="shared" si="1"/>
        <v>823.69800000000009</v>
      </c>
      <c r="F26" s="12"/>
      <c r="G26" s="7"/>
      <c r="I26" s="12"/>
      <c r="J26" s="7"/>
      <c r="Q26" s="2">
        <v>7.61</v>
      </c>
      <c r="R26" s="2">
        <f t="shared" si="0"/>
        <v>831.30800000000011</v>
      </c>
    </row>
    <row r="27" spans="1:18">
      <c r="A27" t="s">
        <v>38</v>
      </c>
      <c r="B27" s="9" t="s">
        <v>40</v>
      </c>
      <c r="C27" s="12">
        <v>9.4299999999999995E-2</v>
      </c>
      <c r="D27" s="7">
        <f t="shared" si="1"/>
        <v>579.66210000000001</v>
      </c>
      <c r="F27" s="12"/>
      <c r="G27" s="7"/>
      <c r="I27" s="12"/>
      <c r="J27" s="7"/>
      <c r="Q27" s="2">
        <v>11</v>
      </c>
      <c r="R27" s="2">
        <f t="shared" si="0"/>
        <v>590.66210000000001</v>
      </c>
    </row>
    <row r="28" spans="1:18">
      <c r="A28" t="s">
        <v>61</v>
      </c>
      <c r="B28" s="9">
        <v>1200</v>
      </c>
      <c r="C28" s="12">
        <v>0.13</v>
      </c>
      <c r="D28" s="7">
        <f>IF($S$1&lt;=B28,$S$1*C28,B28*C28)</f>
        <v>156</v>
      </c>
      <c r="E28" s="9" t="s">
        <v>39</v>
      </c>
      <c r="F28" s="12">
        <v>0.10299999999999999</v>
      </c>
      <c r="G28" s="7">
        <f>IF($S$1&lt;=B28,0,($S$1-B28)*F28)</f>
        <v>509.541</v>
      </c>
      <c r="I28" s="12"/>
      <c r="J28" s="7"/>
      <c r="Q28" s="2">
        <v>43</v>
      </c>
      <c r="R28" s="2">
        <f t="shared" si="0"/>
        <v>708.54099999999994</v>
      </c>
    </row>
    <row r="29" spans="1:18">
      <c r="A29" t="s">
        <v>62</v>
      </c>
      <c r="B29" s="9">
        <v>200</v>
      </c>
      <c r="C29" s="12">
        <v>0.14821999999999999</v>
      </c>
      <c r="D29" s="7">
        <f>IF($S$1&lt;=B29,$S$1*C29,B29*C29)</f>
        <v>29.643999999999998</v>
      </c>
      <c r="E29" s="9">
        <v>800</v>
      </c>
      <c r="F29" s="12">
        <v>0.1464</v>
      </c>
      <c r="G29" s="7">
        <f>IF($S$1&lt;=B29,0,IF($S$1&lt;=E29,($S$1-B29)*F29,(E29-B29)*F29))</f>
        <v>87.84</v>
      </c>
      <c r="H29" s="9">
        <v>1000</v>
      </c>
      <c r="I29" s="12">
        <v>0.13549</v>
      </c>
      <c r="J29" s="7">
        <f>IF($S$1&lt;=E29,0,IF($S$1&lt;=H29,($S$1-E29)*I29,(H29-E29)*I29))</f>
        <v>27.097999999999999</v>
      </c>
      <c r="K29" s="9">
        <v>1200</v>
      </c>
      <c r="L29" s="12">
        <v>0.11545</v>
      </c>
      <c r="M29" s="7">
        <f>IF($S$1&lt;=H29,0,IF($S$1&lt;=K29,($S$1-H29)*L29,(K29-H29)*L29))</f>
        <v>23.09</v>
      </c>
      <c r="N29" s="9" t="s">
        <v>39</v>
      </c>
      <c r="O29" s="12">
        <v>7.2099999999999997E-2</v>
      </c>
      <c r="P29" s="7">
        <f>IF($S$1&lt;K29,0,($S$1-K29)*O29)</f>
        <v>356.67869999999999</v>
      </c>
      <c r="Q29" s="2">
        <v>7</v>
      </c>
      <c r="R29" s="2">
        <f t="shared" si="0"/>
        <v>531.35069999999996</v>
      </c>
    </row>
  </sheetData>
  <sheetProtection sheet="1" objects="1" scenarios="1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" sqref="M1"/>
    </sheetView>
  </sheetViews>
  <sheetFormatPr defaultRowHeight="14"/>
  <cols>
    <col min="1" max="1" width="60.6640625" customWidth="1"/>
    <col min="2" max="2" width="15.6640625" style="9" customWidth="1"/>
    <col min="3" max="4" width="15.6640625" customWidth="1"/>
    <col min="5" max="5" width="15.6640625" style="9" customWidth="1"/>
    <col min="6" max="7" width="15.6640625" customWidth="1"/>
    <col min="8" max="8" width="15.6640625" style="9" customWidth="1"/>
    <col min="9" max="12" width="15.6640625" customWidth="1"/>
    <col min="13" max="13" width="8.6640625" customWidth="1"/>
  </cols>
  <sheetData>
    <row r="1" spans="1:14">
      <c r="A1" t="s">
        <v>26</v>
      </c>
      <c r="B1" s="9" t="s">
        <v>42</v>
      </c>
      <c r="C1" s="11" t="s">
        <v>43</v>
      </c>
      <c r="D1" s="14" t="s">
        <v>52</v>
      </c>
      <c r="E1" s="9" t="s">
        <v>44</v>
      </c>
      <c r="F1" s="11" t="s">
        <v>45</v>
      </c>
      <c r="G1" s="14" t="s">
        <v>27</v>
      </c>
      <c r="H1" s="9" t="s">
        <v>46</v>
      </c>
      <c r="I1" s="11" t="s">
        <v>47</v>
      </c>
      <c r="J1" s="14" t="s">
        <v>53</v>
      </c>
      <c r="K1" s="9" t="s">
        <v>1</v>
      </c>
      <c r="L1" s="9" t="s">
        <v>2</v>
      </c>
      <c r="M1" s="20">
        <v>6444</v>
      </c>
      <c r="N1" t="s">
        <v>18</v>
      </c>
    </row>
    <row r="2" spans="1:14">
      <c r="A2" t="s">
        <v>0</v>
      </c>
      <c r="B2" s="9">
        <v>600</v>
      </c>
      <c r="C2" s="12">
        <v>0.155</v>
      </c>
      <c r="D2" s="7">
        <f>IF($M$1&lt;=B2,$M$1*C2,B2*C2)</f>
        <v>93</v>
      </c>
      <c r="E2" s="9">
        <v>1200</v>
      </c>
      <c r="F2" s="12">
        <v>0.113</v>
      </c>
      <c r="G2" s="7">
        <f>IF($M$1&lt;=B2,0,IF($M$1&lt;=E2,($M$1-B2)*F2,(E2-B2)*F2))</f>
        <v>67.8</v>
      </c>
      <c r="H2" s="15" t="s">
        <v>39</v>
      </c>
      <c r="I2" s="12">
        <v>9.2999999999999999E-2</v>
      </c>
      <c r="J2" s="7">
        <f>IF($M$1&lt;=E2,0,($M$1-E2)*I2)</f>
        <v>487.69200000000001</v>
      </c>
      <c r="K2" s="2">
        <v>25</v>
      </c>
      <c r="L2" s="2">
        <f>D2+G2+J2+K2</f>
        <v>673.49199999999996</v>
      </c>
    </row>
    <row r="3" spans="1:14">
      <c r="A3" t="s">
        <v>5</v>
      </c>
      <c r="B3" s="9" t="s">
        <v>40</v>
      </c>
      <c r="C3" s="12">
        <v>0.09</v>
      </c>
      <c r="D3" s="7">
        <f>$M$1*C3</f>
        <v>579.95999999999992</v>
      </c>
      <c r="F3" s="12"/>
      <c r="G3" s="7"/>
      <c r="J3" s="7"/>
      <c r="K3" s="2">
        <v>18</v>
      </c>
      <c r="L3" s="2">
        <f t="shared" ref="L3:L18" si="0">D3+G3+J3+K3</f>
        <v>597.95999999999992</v>
      </c>
    </row>
    <row r="4" spans="1:14">
      <c r="A4" t="s">
        <v>6</v>
      </c>
      <c r="B4" s="9" t="s">
        <v>40</v>
      </c>
      <c r="C4" s="12">
        <v>0.1158</v>
      </c>
      <c r="D4" s="7">
        <f>$M$1*C4</f>
        <v>746.21519999999998</v>
      </c>
      <c r="F4" s="12"/>
      <c r="G4" s="7"/>
      <c r="J4" s="7"/>
      <c r="K4" s="2">
        <v>26.2</v>
      </c>
      <c r="L4" s="2">
        <f t="shared" si="0"/>
        <v>772.41520000000003</v>
      </c>
    </row>
    <row r="5" spans="1:14">
      <c r="A5" t="s">
        <v>7</v>
      </c>
      <c r="B5" s="9" t="s">
        <v>40</v>
      </c>
      <c r="C5" s="12">
        <v>0.1115</v>
      </c>
      <c r="D5" s="7">
        <f>$M$1*C5</f>
        <v>718.50599999999997</v>
      </c>
      <c r="F5" s="12"/>
      <c r="G5" s="7"/>
      <c r="J5" s="7"/>
      <c r="K5" s="2">
        <v>20.77</v>
      </c>
      <c r="L5" s="2">
        <f t="shared" si="0"/>
        <v>739.27599999999995</v>
      </c>
    </row>
    <row r="6" spans="1:14">
      <c r="A6" t="s">
        <v>64</v>
      </c>
      <c r="B6" s="9">
        <v>800</v>
      </c>
      <c r="C6" s="12">
        <v>9.9000000000000005E-2</v>
      </c>
      <c r="D6" s="7">
        <f>IF($M$1&lt;=B6,$M$1*C6,B6*C6)</f>
        <v>79.2</v>
      </c>
      <c r="E6" s="9" t="s">
        <v>57</v>
      </c>
      <c r="F6" s="12">
        <v>8.8999999999999996E-2</v>
      </c>
      <c r="G6" s="7">
        <f>IF($M$1&lt;=B6,0,($M$1-B6)*F6)</f>
        <v>502.31599999999997</v>
      </c>
      <c r="J6" s="7"/>
      <c r="K6" s="2">
        <v>18.2</v>
      </c>
      <c r="L6" s="2">
        <f t="shared" si="0"/>
        <v>599.71600000000001</v>
      </c>
    </row>
    <row r="7" spans="1:14">
      <c r="A7" t="s">
        <v>9</v>
      </c>
      <c r="B7" s="9" t="s">
        <v>40</v>
      </c>
      <c r="C7" s="12">
        <v>0.111</v>
      </c>
      <c r="D7" s="7">
        <f>$M$1*C7</f>
        <v>715.28399999999999</v>
      </c>
      <c r="F7" s="12"/>
      <c r="G7" s="7"/>
      <c r="J7" s="7"/>
      <c r="K7" s="2">
        <v>18.2</v>
      </c>
      <c r="L7" s="2">
        <f t="shared" si="0"/>
        <v>733.48400000000004</v>
      </c>
    </row>
    <row r="8" spans="1:14">
      <c r="A8" t="s">
        <v>10</v>
      </c>
      <c r="B8" s="9" t="s">
        <v>40</v>
      </c>
      <c r="C8" s="12">
        <v>9.5299999999999996E-2</v>
      </c>
      <c r="D8" s="7">
        <f>$M$1*C8</f>
        <v>614.11320000000001</v>
      </c>
      <c r="F8" s="12"/>
      <c r="G8" s="7"/>
      <c r="J8" s="7"/>
      <c r="K8" s="2">
        <v>18.899999999999999</v>
      </c>
      <c r="L8" s="2">
        <f t="shared" si="0"/>
        <v>633.01319999999998</v>
      </c>
    </row>
    <row r="9" spans="1:14">
      <c r="A9" t="s">
        <v>11</v>
      </c>
      <c r="B9" s="9" t="s">
        <v>40</v>
      </c>
      <c r="C9" s="12">
        <v>0.115</v>
      </c>
      <c r="D9" s="7">
        <f>$M$1*C9</f>
        <v>741.06000000000006</v>
      </c>
      <c r="F9" s="12"/>
      <c r="G9" s="7"/>
      <c r="J9" s="7"/>
      <c r="K9" s="2">
        <v>18</v>
      </c>
      <c r="L9" s="2">
        <f t="shared" si="0"/>
        <v>759.06000000000006</v>
      </c>
    </row>
    <row r="10" spans="1:14">
      <c r="A10" t="s">
        <v>12</v>
      </c>
      <c r="B10" s="9" t="s">
        <v>40</v>
      </c>
      <c r="C10" s="12">
        <v>0.11700000000000001</v>
      </c>
      <c r="D10" s="7">
        <f>$M$1*C10</f>
        <v>753.94800000000009</v>
      </c>
      <c r="F10" s="12"/>
      <c r="G10" s="7"/>
      <c r="J10" s="7"/>
      <c r="K10" s="2">
        <v>46</v>
      </c>
      <c r="L10" s="2">
        <f t="shared" si="0"/>
        <v>799.94800000000009</v>
      </c>
    </row>
    <row r="11" spans="1:14">
      <c r="A11" t="s">
        <v>13</v>
      </c>
      <c r="B11" s="9" t="s">
        <v>40</v>
      </c>
      <c r="C11" s="12">
        <v>0.107</v>
      </c>
      <c r="D11" s="7">
        <f>$M$1*C11</f>
        <v>689.50800000000004</v>
      </c>
      <c r="F11" s="12"/>
      <c r="G11" s="7"/>
      <c r="J11" s="7"/>
      <c r="K11" s="2">
        <v>25</v>
      </c>
      <c r="L11" s="2">
        <f t="shared" si="0"/>
        <v>714.50800000000004</v>
      </c>
    </row>
    <row r="12" spans="1:14">
      <c r="A12" t="s">
        <v>14</v>
      </c>
      <c r="B12" s="9">
        <v>1000</v>
      </c>
      <c r="C12" s="12">
        <v>0.13439999999999999</v>
      </c>
      <c r="D12" s="7">
        <f>IF($M$1&lt;=B12,$M$1*C12,B12*C12)</f>
        <v>134.4</v>
      </c>
      <c r="E12" s="9" t="s">
        <v>58</v>
      </c>
      <c r="F12" s="12">
        <v>0.1056</v>
      </c>
      <c r="G12" s="7">
        <f>IF($M$1&lt;=B12,0,($M$1-B12)*F12)</f>
        <v>574.88639999999998</v>
      </c>
      <c r="J12" s="7"/>
      <c r="K12" s="2">
        <v>29.05</v>
      </c>
      <c r="L12" s="2">
        <f t="shared" si="0"/>
        <v>738.33639999999991</v>
      </c>
    </row>
    <row r="13" spans="1:14">
      <c r="A13" t="s">
        <v>15</v>
      </c>
      <c r="B13" s="9" t="s">
        <v>40</v>
      </c>
      <c r="C13" s="12">
        <v>0.1</v>
      </c>
      <c r="D13" s="7">
        <f>$M$1*C13</f>
        <v>644.40000000000009</v>
      </c>
      <c r="F13" s="12"/>
      <c r="G13" s="7"/>
      <c r="J13" s="7"/>
      <c r="K13" s="2">
        <v>12</v>
      </c>
      <c r="L13" s="2">
        <f t="shared" si="0"/>
        <v>656.40000000000009</v>
      </c>
    </row>
    <row r="14" spans="1:14">
      <c r="A14" t="s">
        <v>16</v>
      </c>
      <c r="B14" s="9" t="s">
        <v>40</v>
      </c>
      <c r="C14" s="12">
        <v>0.10390000000000001</v>
      </c>
      <c r="D14" s="7">
        <f>$M$1*C14</f>
        <v>669.53160000000003</v>
      </c>
      <c r="F14" s="12"/>
      <c r="G14" s="7"/>
      <c r="J14" s="7"/>
      <c r="K14" s="2">
        <v>10.65</v>
      </c>
      <c r="L14" s="2">
        <f t="shared" si="0"/>
        <v>680.1816</v>
      </c>
    </row>
    <row r="15" spans="1:14">
      <c r="A15" t="s">
        <v>17</v>
      </c>
      <c r="B15" s="9" t="s">
        <v>40</v>
      </c>
      <c r="C15" s="12">
        <v>0.1174</v>
      </c>
      <c r="D15" s="7">
        <f>$M$1*C15</f>
        <v>756.52560000000005</v>
      </c>
      <c r="F15" s="12"/>
      <c r="G15" s="7"/>
      <c r="J15" s="7"/>
      <c r="K15" s="2">
        <v>12.25</v>
      </c>
      <c r="L15" s="2">
        <f t="shared" si="0"/>
        <v>768.77560000000005</v>
      </c>
    </row>
    <row r="16" spans="1:14">
      <c r="A16" t="s">
        <v>69</v>
      </c>
      <c r="B16" s="9" t="s">
        <v>40</v>
      </c>
      <c r="C16" s="12">
        <v>8.6599999999999996E-2</v>
      </c>
      <c r="D16" s="7">
        <f>$M$1*C16</f>
        <v>558.05039999999997</v>
      </c>
      <c r="F16" s="12"/>
      <c r="G16" s="7"/>
      <c r="J16" s="7"/>
      <c r="K16" s="2">
        <v>8</v>
      </c>
      <c r="L16" s="2">
        <f t="shared" si="0"/>
        <v>566.05039999999997</v>
      </c>
    </row>
    <row r="17" spans="1:12">
      <c r="A17" t="s">
        <v>68</v>
      </c>
      <c r="B17" s="9" t="s">
        <v>40</v>
      </c>
      <c r="C17" s="12">
        <v>0.129</v>
      </c>
      <c r="D17" s="7">
        <f>$M$1*C17</f>
        <v>831.27600000000007</v>
      </c>
      <c r="F17" s="12"/>
      <c r="G17" s="7"/>
      <c r="J17" s="7"/>
      <c r="K17" s="2">
        <v>14.5</v>
      </c>
      <c r="L17" s="2">
        <f t="shared" si="0"/>
        <v>845.77600000000007</v>
      </c>
    </row>
    <row r="18" spans="1:12">
      <c r="A18" t="s">
        <v>29</v>
      </c>
      <c r="B18" s="9">
        <v>1000</v>
      </c>
      <c r="C18" s="12">
        <v>0.109</v>
      </c>
      <c r="D18" s="7">
        <f>IF($M$1&lt;=B18,$M$1*C18,B18*C18)</f>
        <v>109</v>
      </c>
      <c r="E18" s="9" t="s">
        <v>58</v>
      </c>
      <c r="F18" s="12">
        <v>0.10100000000000001</v>
      </c>
      <c r="G18" s="7">
        <f>IF($M$1&lt;=B18,0,($M$1-B18)*F18)</f>
        <v>549.84400000000005</v>
      </c>
      <c r="J18" s="7"/>
      <c r="K18" s="2">
        <v>14.5</v>
      </c>
      <c r="L18" s="2">
        <f t="shared" si="0"/>
        <v>673.34400000000005</v>
      </c>
    </row>
    <row r="19" spans="1:12">
      <c r="A19" t="s">
        <v>60</v>
      </c>
      <c r="B19" s="9">
        <v>1200</v>
      </c>
      <c r="C19" s="12">
        <v>0.13</v>
      </c>
      <c r="D19" s="7">
        <f>IF($M$1&lt;=B19,$M$1*C19,B19*C19)</f>
        <v>156</v>
      </c>
      <c r="E19" s="9" t="s">
        <v>39</v>
      </c>
      <c r="F19" s="12">
        <v>0.10299999999999999</v>
      </c>
      <c r="G19" s="7">
        <f>IF($M$1&lt;=B19,0,($M$1-B19)*F19)</f>
        <v>540.13199999999995</v>
      </c>
      <c r="J19" s="7"/>
      <c r="K19" s="2">
        <v>65</v>
      </c>
      <c r="L19" s="2">
        <f>D19+G19+J19+K19</f>
        <v>761.13199999999995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" sqref="M1"/>
    </sheetView>
  </sheetViews>
  <sheetFormatPr defaultRowHeight="14"/>
  <cols>
    <col min="1" max="1" width="60.6640625" customWidth="1"/>
    <col min="2" max="2" width="15.6640625" style="9" customWidth="1"/>
    <col min="3" max="4" width="15.6640625" customWidth="1"/>
    <col min="5" max="5" width="15.6640625" style="9" customWidth="1"/>
    <col min="6" max="7" width="15.6640625" customWidth="1"/>
    <col min="8" max="8" width="15.6640625" style="9" customWidth="1"/>
    <col min="9" max="12" width="15.6640625" customWidth="1"/>
    <col min="13" max="13" width="8.6640625" customWidth="1"/>
  </cols>
  <sheetData>
    <row r="1" spans="1:13">
      <c r="A1" t="s">
        <v>19</v>
      </c>
      <c r="B1" s="9" t="s">
        <v>42</v>
      </c>
      <c r="C1" s="11" t="s">
        <v>43</v>
      </c>
      <c r="D1" s="14" t="s">
        <v>52</v>
      </c>
      <c r="E1" s="9" t="s">
        <v>44</v>
      </c>
      <c r="F1" s="11" t="s">
        <v>45</v>
      </c>
      <c r="G1" s="14" t="s">
        <v>27</v>
      </c>
      <c r="H1" s="9" t="s">
        <v>46</v>
      </c>
      <c r="I1" s="11" t="s">
        <v>47</v>
      </c>
      <c r="J1" s="14" t="s">
        <v>53</v>
      </c>
      <c r="K1" s="9" t="s">
        <v>1</v>
      </c>
      <c r="L1" s="9" t="s">
        <v>2</v>
      </c>
      <c r="M1" s="20">
        <v>27000</v>
      </c>
    </row>
    <row r="2" spans="1:13">
      <c r="A2" t="s">
        <v>0</v>
      </c>
      <c r="B2" s="9">
        <v>500</v>
      </c>
      <c r="C2" s="12">
        <v>0.13500000000000001</v>
      </c>
      <c r="D2" s="7">
        <f>IF($M$1&lt;=B2,$M$1*C2,B2*C2)</f>
        <v>67.5</v>
      </c>
      <c r="E2" s="9">
        <v>4000</v>
      </c>
      <c r="F2" s="12">
        <v>9.9000000000000005E-2</v>
      </c>
      <c r="G2" s="7">
        <f>IF($M$1&lt;=B2,0,IF($M$1&lt;=E2,($M$1-B2)*F2,(E2-B2)*F2))</f>
        <v>346.5</v>
      </c>
      <c r="H2" s="9" t="s">
        <v>71</v>
      </c>
      <c r="I2" s="12">
        <v>9.4E-2</v>
      </c>
      <c r="J2" s="7">
        <f>IF($M$1&lt;=E2,0,($M$1-E2)*I2)</f>
        <v>2162</v>
      </c>
      <c r="K2" s="7">
        <v>27.5</v>
      </c>
      <c r="L2" s="7">
        <f>D2+G2+J2+K2</f>
        <v>2603.5</v>
      </c>
    </row>
    <row r="3" spans="1:13">
      <c r="A3" t="s">
        <v>5</v>
      </c>
      <c r="B3" s="9" t="s">
        <v>40</v>
      </c>
      <c r="C3" s="12">
        <v>0.108</v>
      </c>
      <c r="D3" s="7">
        <f>$M$1*C3</f>
        <v>2916</v>
      </c>
      <c r="F3" s="12"/>
      <c r="G3" s="7"/>
      <c r="I3" s="12"/>
      <c r="J3" s="7"/>
      <c r="K3" s="7">
        <v>20.5</v>
      </c>
      <c r="L3" s="7">
        <f t="shared" ref="L3:L28" si="0">D3+G3+J3+K3</f>
        <v>2936.5</v>
      </c>
    </row>
    <row r="4" spans="1:13">
      <c r="A4" t="s">
        <v>6</v>
      </c>
      <c r="B4" s="9" t="s">
        <v>40</v>
      </c>
      <c r="C4" s="12">
        <v>0.10290000000000001</v>
      </c>
      <c r="D4" s="7">
        <f>$M$1*C4</f>
        <v>2778.3</v>
      </c>
      <c r="F4" s="12"/>
      <c r="G4" s="7"/>
      <c r="I4" s="12"/>
      <c r="J4" s="7"/>
      <c r="K4" s="7">
        <v>27.2</v>
      </c>
      <c r="L4" s="7">
        <f t="shared" si="0"/>
        <v>2805.5</v>
      </c>
    </row>
    <row r="5" spans="1:13">
      <c r="A5" t="s">
        <v>7</v>
      </c>
      <c r="B5" s="9" t="s">
        <v>40</v>
      </c>
      <c r="C5" s="12">
        <v>0.1135</v>
      </c>
      <c r="D5" s="7">
        <f>$M$1*C5</f>
        <v>3064.5</v>
      </c>
      <c r="F5" s="12"/>
      <c r="G5" s="7"/>
      <c r="I5" s="12"/>
      <c r="J5" s="7"/>
      <c r="K5" s="7">
        <v>27.69</v>
      </c>
      <c r="L5" s="7">
        <f t="shared" si="0"/>
        <v>3092.19</v>
      </c>
    </row>
    <row r="6" spans="1:13">
      <c r="A6" t="s">
        <v>64</v>
      </c>
      <c r="B6" s="9">
        <v>5000</v>
      </c>
      <c r="C6" s="12">
        <v>0.1</v>
      </c>
      <c r="D6" s="7">
        <f>IF($M$1&lt;=B6,$M$1*C6,B6*C6)</f>
        <v>500</v>
      </c>
      <c r="E6" s="9" t="s">
        <v>70</v>
      </c>
      <c r="F6" s="12">
        <v>8.4000000000000005E-2</v>
      </c>
      <c r="G6" s="7">
        <f>IF($M$1&lt;=B6,0,($M$1-B6)*F6)</f>
        <v>1848.0000000000002</v>
      </c>
      <c r="I6" s="12"/>
      <c r="J6" s="7"/>
      <c r="K6" s="7">
        <v>38.700000000000003</v>
      </c>
      <c r="L6" s="7">
        <f t="shared" si="0"/>
        <v>2386.6999999999998</v>
      </c>
    </row>
    <row r="7" spans="1:13">
      <c r="A7" t="s">
        <v>9</v>
      </c>
      <c r="B7" s="9">
        <v>5000</v>
      </c>
      <c r="C7" s="12">
        <v>0.107</v>
      </c>
      <c r="D7" s="7">
        <f>IF($M$1&lt;=B7,$M$1*C7,B7*C7)</f>
        <v>535</v>
      </c>
      <c r="E7" s="9" t="s">
        <v>70</v>
      </c>
      <c r="F7" s="12">
        <v>0.09</v>
      </c>
      <c r="G7" s="7">
        <f>IF($M$1&lt;=B7,0,($M$1-B7)*F7)</f>
        <v>1980</v>
      </c>
      <c r="I7" s="12"/>
      <c r="J7" s="7"/>
      <c r="K7" s="7">
        <v>38.700000000000003</v>
      </c>
      <c r="L7" s="7">
        <f t="shared" si="0"/>
        <v>2553.6999999999998</v>
      </c>
    </row>
    <row r="8" spans="1:13">
      <c r="A8" t="s">
        <v>10</v>
      </c>
      <c r="B8" s="9" t="s">
        <v>40</v>
      </c>
      <c r="C8" s="12">
        <v>0.13689999999999999</v>
      </c>
      <c r="D8" s="7">
        <f>$M$1*C8</f>
        <v>3696.2999999999997</v>
      </c>
      <c r="F8" s="12"/>
      <c r="G8" s="7"/>
      <c r="I8" s="12"/>
      <c r="J8" s="7"/>
      <c r="K8" s="7">
        <v>18.899999999999999</v>
      </c>
      <c r="L8" s="7">
        <f t="shared" si="0"/>
        <v>3715.2</v>
      </c>
    </row>
    <row r="9" spans="1:13">
      <c r="A9" t="s">
        <v>11</v>
      </c>
      <c r="B9" s="9" t="s">
        <v>40</v>
      </c>
      <c r="C9" s="12">
        <v>0.11</v>
      </c>
      <c r="D9" s="7">
        <f>$M$1*C9</f>
        <v>2970</v>
      </c>
      <c r="F9" s="12"/>
      <c r="G9" s="7"/>
      <c r="I9" s="12"/>
      <c r="J9" s="7"/>
      <c r="K9" s="7">
        <v>20</v>
      </c>
      <c r="L9" s="7">
        <f t="shared" si="0"/>
        <v>2990</v>
      </c>
    </row>
    <row r="10" spans="1:13">
      <c r="A10" t="s">
        <v>12</v>
      </c>
      <c r="B10" s="9" t="s">
        <v>40</v>
      </c>
      <c r="C10" s="12">
        <v>0.11700000000000001</v>
      </c>
      <c r="D10" s="7">
        <f>$M$1*C10</f>
        <v>3159</v>
      </c>
      <c r="F10" s="12"/>
      <c r="G10" s="7"/>
      <c r="I10" s="12"/>
      <c r="J10" s="7"/>
      <c r="K10" s="7">
        <v>46</v>
      </c>
      <c r="L10" s="7">
        <f t="shared" si="0"/>
        <v>3205</v>
      </c>
    </row>
    <row r="11" spans="1:13">
      <c r="A11" t="s">
        <v>13</v>
      </c>
      <c r="B11" s="9" t="s">
        <v>40</v>
      </c>
      <c r="C11" s="12">
        <v>0.107</v>
      </c>
      <c r="D11" s="7">
        <f>$M$1*C11</f>
        <v>2889</v>
      </c>
      <c r="F11" s="12"/>
      <c r="G11" s="7"/>
      <c r="I11" s="12"/>
      <c r="J11" s="7"/>
      <c r="K11" s="7">
        <v>25</v>
      </c>
      <c r="L11" s="7">
        <f t="shared" si="0"/>
        <v>2914</v>
      </c>
    </row>
    <row r="12" spans="1:13">
      <c r="A12" t="s">
        <v>14</v>
      </c>
      <c r="B12" s="9">
        <v>2000</v>
      </c>
      <c r="C12" s="12">
        <v>0.152</v>
      </c>
      <c r="D12" s="7">
        <f>IF($M$1&lt;=B12,$M$1*C12,B12*C12)</f>
        <v>304</v>
      </c>
      <c r="E12" s="9" t="s">
        <v>56</v>
      </c>
      <c r="F12" s="12">
        <v>9.6000000000000002E-2</v>
      </c>
      <c r="G12" s="7">
        <f>IF($M$1&lt;=B12,0,($M$1-B12)*F12)</f>
        <v>2400</v>
      </c>
      <c r="I12" s="12"/>
      <c r="J12" s="7"/>
      <c r="K12" s="7">
        <v>28.84</v>
      </c>
      <c r="L12" s="7">
        <f t="shared" si="0"/>
        <v>2732.84</v>
      </c>
    </row>
    <row r="13" spans="1:13">
      <c r="A13" t="s">
        <v>15</v>
      </c>
      <c r="B13" s="9" t="s">
        <v>40</v>
      </c>
      <c r="C13" s="12">
        <v>0.1</v>
      </c>
      <c r="D13" s="7">
        <f>$M$1*C13</f>
        <v>2700</v>
      </c>
      <c r="F13" s="12"/>
      <c r="G13" s="7"/>
      <c r="I13" s="12"/>
      <c r="J13" s="7"/>
      <c r="K13" s="7">
        <v>50</v>
      </c>
      <c r="L13" s="7">
        <f t="shared" si="0"/>
        <v>2750</v>
      </c>
    </row>
    <row r="14" spans="1:13">
      <c r="A14" t="s">
        <v>16</v>
      </c>
      <c r="B14" s="9" t="s">
        <v>40</v>
      </c>
      <c r="C14" s="12">
        <v>0.1159</v>
      </c>
      <c r="D14" s="7">
        <f>$M$1*C14</f>
        <v>3129.3</v>
      </c>
      <c r="F14" s="12"/>
      <c r="G14" s="7"/>
      <c r="I14" s="12"/>
      <c r="J14" s="7"/>
      <c r="K14" s="7">
        <v>12.15</v>
      </c>
      <c r="L14" s="7">
        <f t="shared" si="0"/>
        <v>3141.4500000000003</v>
      </c>
    </row>
    <row r="15" spans="1:13">
      <c r="A15" t="s">
        <v>72</v>
      </c>
      <c r="B15" s="9" t="s">
        <v>40</v>
      </c>
      <c r="C15" s="12">
        <v>8.9599999999999999E-2</v>
      </c>
      <c r="D15" s="7">
        <f>$M$1*C15</f>
        <v>2419.1999999999998</v>
      </c>
      <c r="F15" s="12"/>
      <c r="G15" s="7"/>
      <c r="I15" s="12"/>
      <c r="J15" s="7"/>
      <c r="K15" s="7">
        <v>12</v>
      </c>
      <c r="L15" s="7">
        <f t="shared" si="0"/>
        <v>2431.1999999999998</v>
      </c>
    </row>
    <row r="16" spans="1:13">
      <c r="A16" t="s">
        <v>65</v>
      </c>
      <c r="B16" s="9" t="s">
        <v>40</v>
      </c>
      <c r="C16" s="12">
        <v>0.113</v>
      </c>
      <c r="D16" s="7">
        <f>$M$1*C16</f>
        <v>3051</v>
      </c>
      <c r="F16" s="12"/>
      <c r="G16" s="7"/>
      <c r="I16" s="12"/>
      <c r="J16" s="7"/>
      <c r="K16" s="7">
        <v>33</v>
      </c>
      <c r="L16" s="7">
        <f t="shared" si="0"/>
        <v>3084</v>
      </c>
    </row>
    <row r="17" spans="1:12">
      <c r="A17" t="s">
        <v>66</v>
      </c>
      <c r="B17" s="9">
        <v>5000</v>
      </c>
      <c r="C17" s="12">
        <v>0.106</v>
      </c>
      <c r="D17" s="7">
        <f>IF($M$1&lt;=B17,$M$1*C17,B17*C17)</f>
        <v>530</v>
      </c>
      <c r="E17" s="9" t="s">
        <v>70</v>
      </c>
      <c r="F17" s="12">
        <v>8.5000000000000006E-2</v>
      </c>
      <c r="G17" s="7">
        <f>IF($M$1&lt;=B17,0,($M$1-B17)*F17)</f>
        <v>1870.0000000000002</v>
      </c>
      <c r="I17" s="12"/>
      <c r="J17" s="7"/>
      <c r="K17" s="7">
        <v>33</v>
      </c>
      <c r="L17" s="7">
        <f t="shared" si="0"/>
        <v>2433</v>
      </c>
    </row>
    <row r="18" spans="1:12">
      <c r="A18" t="s">
        <v>68</v>
      </c>
      <c r="B18" s="9" t="s">
        <v>40</v>
      </c>
      <c r="C18" s="12">
        <v>9.7000000000000003E-2</v>
      </c>
      <c r="D18" s="7">
        <f t="shared" ref="D18:D26" si="1">$M$1*C18</f>
        <v>2619</v>
      </c>
      <c r="F18" s="12"/>
      <c r="G18" s="7"/>
      <c r="I18" s="12"/>
      <c r="J18" s="7"/>
      <c r="K18" s="7">
        <v>27</v>
      </c>
      <c r="L18" s="7">
        <f t="shared" si="0"/>
        <v>2646</v>
      </c>
    </row>
    <row r="19" spans="1:12">
      <c r="A19" t="s">
        <v>29</v>
      </c>
      <c r="B19" s="9" t="s">
        <v>40</v>
      </c>
      <c r="C19" s="12">
        <v>8.3000000000000004E-2</v>
      </c>
      <c r="D19" s="7">
        <f t="shared" si="1"/>
        <v>2241</v>
      </c>
      <c r="F19" s="12"/>
      <c r="G19" s="7"/>
      <c r="I19" s="12"/>
      <c r="J19" s="7"/>
      <c r="K19" s="7">
        <v>27</v>
      </c>
      <c r="L19" s="7">
        <f t="shared" si="0"/>
        <v>2268</v>
      </c>
    </row>
    <row r="20" spans="1:12">
      <c r="A20" t="s">
        <v>32</v>
      </c>
      <c r="B20" s="9" t="s">
        <v>40</v>
      </c>
      <c r="C20" s="12">
        <v>0.13200000000000001</v>
      </c>
      <c r="D20" s="7">
        <f t="shared" si="1"/>
        <v>3564</v>
      </c>
      <c r="F20" s="12"/>
      <c r="G20" s="7"/>
      <c r="I20" s="12"/>
      <c r="J20" s="7"/>
      <c r="K20" s="7">
        <v>25.25</v>
      </c>
      <c r="L20" s="7">
        <f t="shared" si="0"/>
        <v>3589.25</v>
      </c>
    </row>
    <row r="21" spans="1:12">
      <c r="A21" t="s">
        <v>33</v>
      </c>
      <c r="B21" s="9" t="s">
        <v>40</v>
      </c>
      <c r="C21" s="12">
        <v>0.11</v>
      </c>
      <c r="D21" s="7">
        <f t="shared" si="1"/>
        <v>2970</v>
      </c>
      <c r="F21" s="12"/>
      <c r="G21" s="7"/>
      <c r="I21" s="12"/>
      <c r="J21" s="7"/>
      <c r="K21" s="7">
        <v>25.25</v>
      </c>
      <c r="L21" s="7">
        <f t="shared" si="0"/>
        <v>2995.25</v>
      </c>
    </row>
    <row r="22" spans="1:12">
      <c r="A22" t="s">
        <v>17</v>
      </c>
      <c r="B22" s="9" t="s">
        <v>40</v>
      </c>
      <c r="C22" s="12">
        <v>0.109</v>
      </c>
      <c r="D22" s="7">
        <f t="shared" si="1"/>
        <v>2943</v>
      </c>
      <c r="F22" s="12"/>
      <c r="G22" s="7"/>
      <c r="I22" s="12"/>
      <c r="J22" s="7"/>
      <c r="K22" s="7">
        <v>19.25</v>
      </c>
      <c r="L22" s="7">
        <f t="shared" si="0"/>
        <v>2962.25</v>
      </c>
    </row>
    <row r="23" spans="1:12">
      <c r="A23" t="s">
        <v>36</v>
      </c>
      <c r="B23" s="9" t="s">
        <v>40</v>
      </c>
      <c r="C23" s="12">
        <v>9.6000000000000002E-2</v>
      </c>
      <c r="D23" s="7">
        <f t="shared" si="1"/>
        <v>2592</v>
      </c>
      <c r="F23" s="12"/>
      <c r="G23" s="7"/>
      <c r="I23" s="12"/>
      <c r="J23" s="7"/>
      <c r="K23" s="7">
        <v>29.5</v>
      </c>
      <c r="L23" s="7">
        <f t="shared" si="0"/>
        <v>2621.5</v>
      </c>
    </row>
    <row r="24" spans="1:12">
      <c r="A24" t="s">
        <v>35</v>
      </c>
      <c r="B24" s="9" t="s">
        <v>40</v>
      </c>
      <c r="C24" s="12">
        <v>0.10299999999999999</v>
      </c>
      <c r="D24" s="7">
        <f t="shared" si="1"/>
        <v>2781</v>
      </c>
      <c r="F24" s="12"/>
      <c r="G24" s="7"/>
      <c r="I24" s="12"/>
      <c r="J24" s="7"/>
      <c r="K24" s="7">
        <v>29.5</v>
      </c>
      <c r="L24" s="7">
        <f t="shared" si="0"/>
        <v>2810.5</v>
      </c>
    </row>
    <row r="25" spans="1:12">
      <c r="A25" t="s">
        <v>37</v>
      </c>
      <c r="B25" s="9" t="s">
        <v>40</v>
      </c>
      <c r="C25" s="12">
        <v>0.15490000000000001</v>
      </c>
      <c r="D25" s="7">
        <f t="shared" si="1"/>
        <v>4182.3</v>
      </c>
      <c r="F25" s="12"/>
      <c r="G25" s="7"/>
      <c r="I25" s="12"/>
      <c r="J25" s="7"/>
      <c r="K25" s="7">
        <v>11.41</v>
      </c>
      <c r="L25" s="7">
        <f t="shared" si="0"/>
        <v>4193.71</v>
      </c>
    </row>
    <row r="26" spans="1:12">
      <c r="A26" t="s">
        <v>38</v>
      </c>
      <c r="B26" s="9" t="s">
        <v>40</v>
      </c>
      <c r="C26" s="12">
        <v>0.09</v>
      </c>
      <c r="D26" s="7">
        <f t="shared" si="1"/>
        <v>2430</v>
      </c>
      <c r="F26" s="12"/>
      <c r="G26" s="7"/>
      <c r="I26" s="12"/>
      <c r="J26" s="7"/>
      <c r="K26" s="7">
        <v>12.5</v>
      </c>
      <c r="L26" s="7">
        <f t="shared" si="0"/>
        <v>2442.5</v>
      </c>
    </row>
    <row r="27" spans="1:12">
      <c r="A27" t="s">
        <v>73</v>
      </c>
      <c r="B27" s="9">
        <v>1200</v>
      </c>
      <c r="C27" s="12">
        <v>0.16200000000000001</v>
      </c>
      <c r="D27" s="7">
        <f>IF($M$1&lt;=B27,$M$1*C27,B27*C27)</f>
        <v>194.4</v>
      </c>
      <c r="E27" s="9" t="s">
        <v>39</v>
      </c>
      <c r="F27" s="12">
        <v>0.13200000000000001</v>
      </c>
      <c r="G27" s="7">
        <f>IF($M$1&lt;=B27,0,($M$1-B27)*F27)</f>
        <v>3405.6000000000004</v>
      </c>
      <c r="I27" s="12"/>
      <c r="J27" s="7"/>
      <c r="K27" s="7">
        <v>110</v>
      </c>
      <c r="L27" s="7">
        <f t="shared" si="0"/>
        <v>3710.0000000000005</v>
      </c>
    </row>
    <row r="28" spans="1:12">
      <c r="A28" t="s">
        <v>62</v>
      </c>
      <c r="B28" s="9">
        <f>200</f>
        <v>200</v>
      </c>
      <c r="C28" s="12">
        <v>0.17674000000000001</v>
      </c>
      <c r="D28" s="7">
        <f>IF($M$1&lt;=B28,$M$1*C28,B28*C28)</f>
        <v>35.347999999999999</v>
      </c>
      <c r="E28" s="9">
        <v>1000</v>
      </c>
      <c r="F28" s="12">
        <v>0.16026000000000001</v>
      </c>
      <c r="G28" s="7">
        <f>IF($M$1&lt;=B28,0,IF($M$1&lt;=E28,($M$1-B28)*F28,(E28-B28)*F28))</f>
        <v>128.208</v>
      </c>
      <c r="H28" s="9" t="s">
        <v>58</v>
      </c>
      <c r="I28" s="12">
        <v>0.13572000000000001</v>
      </c>
      <c r="J28" s="7">
        <f>IF($M$1&lt;=E28,0,($M$1-E28)*I28)</f>
        <v>3528.7200000000003</v>
      </c>
      <c r="K28" s="7">
        <v>12</v>
      </c>
      <c r="L28" s="7">
        <f t="shared" si="0"/>
        <v>3704.2760000000003</v>
      </c>
    </row>
    <row r="29" spans="1:12">
      <c r="K29" s="7"/>
    </row>
  </sheetData>
  <sheetProtection sheet="1" objects="1" scenarios="1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" sqref="L1"/>
    </sheetView>
  </sheetViews>
  <sheetFormatPr defaultRowHeight="14"/>
  <cols>
    <col min="1" max="1" width="60.6640625" customWidth="1"/>
    <col min="2" max="2" width="15.6640625" style="9" customWidth="1"/>
    <col min="3" max="4" width="15.6640625" customWidth="1"/>
    <col min="5" max="5" width="15.6640625" style="9" customWidth="1"/>
    <col min="6" max="17" width="15.6640625" customWidth="1"/>
    <col min="18" max="19" width="13.4140625" bestFit="1" customWidth="1"/>
    <col min="20" max="20" width="12.4140625" bestFit="1" customWidth="1"/>
    <col min="21" max="21" width="10.58203125" bestFit="1" customWidth="1"/>
  </cols>
  <sheetData>
    <row r="1" spans="1:16">
      <c r="A1" t="s">
        <v>20</v>
      </c>
      <c r="B1" s="16" t="s">
        <v>42</v>
      </c>
      <c r="C1" s="11" t="s">
        <v>43</v>
      </c>
      <c r="D1" s="14" t="s">
        <v>52</v>
      </c>
      <c r="E1" s="16" t="s">
        <v>44</v>
      </c>
      <c r="F1" s="11" t="s">
        <v>45</v>
      </c>
      <c r="G1" s="14" t="s">
        <v>27</v>
      </c>
      <c r="H1" s="9" t="s">
        <v>21</v>
      </c>
      <c r="I1" s="17" t="s">
        <v>75</v>
      </c>
      <c r="J1" t="s">
        <v>1</v>
      </c>
      <c r="K1" t="s">
        <v>2</v>
      </c>
      <c r="L1" s="21">
        <v>6840</v>
      </c>
      <c r="M1" s="22">
        <v>184.44</v>
      </c>
      <c r="O1" s="6"/>
      <c r="P1" s="6"/>
    </row>
    <row r="2" spans="1:16">
      <c r="A2" t="s">
        <v>0</v>
      </c>
      <c r="B2" s="9" t="s">
        <v>40</v>
      </c>
      <c r="C2" s="12">
        <v>4.4999999999999998E-2</v>
      </c>
      <c r="D2" s="7">
        <f t="shared" ref="D2:D24" si="0">$L$1*C2</f>
        <v>307.8</v>
      </c>
      <c r="E2" s="10"/>
      <c r="F2" s="12"/>
      <c r="G2" s="7"/>
      <c r="H2" s="2">
        <v>14</v>
      </c>
      <c r="I2" s="8">
        <f>$M$1*H2</f>
        <v>2582.16</v>
      </c>
      <c r="J2" s="2">
        <v>50</v>
      </c>
      <c r="K2" s="2">
        <f>D2+G2+I2+J2</f>
        <v>2939.96</v>
      </c>
      <c r="L2" s="16" t="s">
        <v>22</v>
      </c>
      <c r="M2" s="17" t="s">
        <v>23</v>
      </c>
    </row>
    <row r="3" spans="1:16">
      <c r="A3" t="s">
        <v>5</v>
      </c>
      <c r="B3" s="9" t="s">
        <v>40</v>
      </c>
      <c r="C3" s="12">
        <v>5.7299999999999997E-2</v>
      </c>
      <c r="D3" s="7">
        <f t="shared" si="0"/>
        <v>391.93199999999996</v>
      </c>
      <c r="E3" s="10"/>
      <c r="F3" s="12"/>
      <c r="G3" s="7"/>
      <c r="H3" s="2">
        <v>12.18</v>
      </c>
      <c r="I3" s="8">
        <f t="shared" ref="I3:I25" si="1">$M$1*H3</f>
        <v>2246.4791999999998</v>
      </c>
      <c r="J3" s="2">
        <v>32</v>
      </c>
      <c r="K3" s="2">
        <f t="shared" ref="K3:K25" si="2">D3+G3+I3+J3</f>
        <v>2670.4111999999996</v>
      </c>
    </row>
    <row r="4" spans="1:16">
      <c r="A4" t="s">
        <v>6</v>
      </c>
      <c r="B4" s="9" t="s">
        <v>40</v>
      </c>
      <c r="C4" s="12">
        <v>4.1500000000000002E-2</v>
      </c>
      <c r="D4" s="7">
        <f t="shared" si="0"/>
        <v>283.86</v>
      </c>
      <c r="E4" s="10"/>
      <c r="F4" s="12"/>
      <c r="G4" s="7"/>
      <c r="H4" s="2">
        <v>14.96</v>
      </c>
      <c r="I4" s="8">
        <f t="shared" si="1"/>
        <v>2759.2224000000001</v>
      </c>
      <c r="J4" s="2">
        <v>40.200000000000003</v>
      </c>
      <c r="K4" s="2">
        <f t="shared" si="2"/>
        <v>3083.2824000000001</v>
      </c>
    </row>
    <row r="5" spans="1:16">
      <c r="A5" t="s">
        <v>7</v>
      </c>
      <c r="B5" s="9" t="s">
        <v>40</v>
      </c>
      <c r="C5" s="12">
        <v>5.16E-2</v>
      </c>
      <c r="D5" s="7">
        <f t="shared" si="0"/>
        <v>352.94400000000002</v>
      </c>
      <c r="E5" s="10"/>
      <c r="F5" s="12"/>
      <c r="G5" s="7"/>
      <c r="H5" s="2">
        <v>13.73</v>
      </c>
      <c r="I5" s="8">
        <f t="shared" si="1"/>
        <v>2532.3611999999998</v>
      </c>
      <c r="J5" s="2">
        <v>46.86</v>
      </c>
      <c r="K5" s="2">
        <f t="shared" si="2"/>
        <v>2932.1651999999999</v>
      </c>
    </row>
    <row r="6" spans="1:16">
      <c r="A6" t="s">
        <v>8</v>
      </c>
      <c r="B6" s="9" t="s">
        <v>24</v>
      </c>
      <c r="C6" s="12">
        <v>0</v>
      </c>
      <c r="D6" s="7">
        <f t="shared" si="0"/>
        <v>0</v>
      </c>
      <c r="E6" s="10"/>
      <c r="F6" s="12"/>
      <c r="G6" s="7"/>
      <c r="H6" s="2">
        <v>0</v>
      </c>
      <c r="I6" s="8">
        <f t="shared" si="1"/>
        <v>0</v>
      </c>
      <c r="J6" s="2">
        <v>0</v>
      </c>
      <c r="K6" s="2">
        <f t="shared" si="2"/>
        <v>0</v>
      </c>
    </row>
    <row r="7" spans="1:16">
      <c r="A7" t="s">
        <v>9</v>
      </c>
      <c r="B7" s="9" t="s">
        <v>24</v>
      </c>
      <c r="C7" s="12">
        <v>0</v>
      </c>
      <c r="D7" s="7">
        <f t="shared" si="0"/>
        <v>0</v>
      </c>
      <c r="E7" s="10"/>
      <c r="F7" s="12"/>
      <c r="G7" s="7"/>
      <c r="H7" s="2">
        <v>0</v>
      </c>
      <c r="I7" s="8">
        <f t="shared" si="1"/>
        <v>0</v>
      </c>
      <c r="J7" s="2">
        <v>0</v>
      </c>
      <c r="K7" s="2">
        <f t="shared" si="2"/>
        <v>0</v>
      </c>
    </row>
    <row r="8" spans="1:16">
      <c r="A8" t="s">
        <v>10</v>
      </c>
      <c r="B8" s="9" t="s">
        <v>40</v>
      </c>
      <c r="C8" s="12">
        <v>4.41E-2</v>
      </c>
      <c r="D8" s="7">
        <f t="shared" si="0"/>
        <v>301.64400000000001</v>
      </c>
      <c r="E8" s="10"/>
      <c r="F8" s="12"/>
      <c r="G8" s="7"/>
      <c r="H8" s="2">
        <v>18.3</v>
      </c>
      <c r="I8" s="8">
        <f t="shared" si="1"/>
        <v>3375.252</v>
      </c>
      <c r="J8" s="2">
        <v>10.1</v>
      </c>
      <c r="K8" s="2">
        <f t="shared" si="2"/>
        <v>3686.9959999999996</v>
      </c>
    </row>
    <row r="9" spans="1:16">
      <c r="A9" t="s">
        <v>11</v>
      </c>
      <c r="B9" s="9" t="s">
        <v>40</v>
      </c>
      <c r="C9" s="12">
        <v>3.5000000000000003E-2</v>
      </c>
      <c r="D9" s="7">
        <f t="shared" si="0"/>
        <v>239.40000000000003</v>
      </c>
      <c r="E9" s="10"/>
      <c r="F9" s="12"/>
      <c r="G9" s="7"/>
      <c r="H9" s="2">
        <v>17.350000000000001</v>
      </c>
      <c r="I9" s="8">
        <f t="shared" si="1"/>
        <v>3200.0340000000001</v>
      </c>
      <c r="J9" s="2">
        <v>48.5</v>
      </c>
      <c r="K9" s="2">
        <f t="shared" si="2"/>
        <v>3487.9340000000002</v>
      </c>
    </row>
    <row r="10" spans="1:16">
      <c r="A10" t="s">
        <v>12</v>
      </c>
      <c r="B10" s="9" t="s">
        <v>40</v>
      </c>
      <c r="C10" s="12">
        <v>8.8999999999999996E-2</v>
      </c>
      <c r="D10" s="7">
        <f t="shared" si="0"/>
        <v>608.76</v>
      </c>
      <c r="E10" s="10"/>
      <c r="F10" s="12"/>
      <c r="G10" s="7"/>
      <c r="H10" s="2">
        <v>15</v>
      </c>
      <c r="I10" s="8">
        <f t="shared" si="1"/>
        <v>2766.6</v>
      </c>
      <c r="J10" s="2">
        <v>46</v>
      </c>
      <c r="K10" s="2">
        <f t="shared" si="2"/>
        <v>3421.3599999999997</v>
      </c>
    </row>
    <row r="11" spans="1:16">
      <c r="A11" t="s">
        <v>13</v>
      </c>
      <c r="B11" s="9" t="s">
        <v>40</v>
      </c>
      <c r="C11" s="12">
        <v>8.5000000000000006E-2</v>
      </c>
      <c r="D11" s="7">
        <f t="shared" si="0"/>
        <v>581.40000000000009</v>
      </c>
      <c r="E11" s="10"/>
      <c r="F11" s="12"/>
      <c r="G11" s="7"/>
      <c r="H11" s="2">
        <v>14</v>
      </c>
      <c r="I11" s="8">
        <f t="shared" si="1"/>
        <v>2582.16</v>
      </c>
      <c r="J11" s="2">
        <v>70</v>
      </c>
      <c r="K11" s="2">
        <f t="shared" si="2"/>
        <v>3233.56</v>
      </c>
    </row>
    <row r="12" spans="1:16">
      <c r="A12" t="s">
        <v>14</v>
      </c>
      <c r="B12" s="9" t="s">
        <v>40</v>
      </c>
      <c r="C12" s="12">
        <v>4.5999999999999999E-2</v>
      </c>
      <c r="D12" s="7">
        <f t="shared" si="0"/>
        <v>314.64</v>
      </c>
      <c r="E12" s="10"/>
      <c r="F12" s="12"/>
      <c r="G12" s="7"/>
      <c r="H12" s="2">
        <v>16.79</v>
      </c>
      <c r="I12" s="8">
        <f t="shared" si="1"/>
        <v>3096.7475999999997</v>
      </c>
      <c r="J12" s="2">
        <v>30.11</v>
      </c>
      <c r="K12" s="2">
        <f t="shared" si="2"/>
        <v>3441.4975999999997</v>
      </c>
    </row>
    <row r="13" spans="1:16">
      <c r="A13" t="s">
        <v>15</v>
      </c>
      <c r="B13" s="9" t="s">
        <v>40</v>
      </c>
      <c r="C13" s="12">
        <v>5.8999999999999997E-2</v>
      </c>
      <c r="D13" s="7">
        <f t="shared" si="0"/>
        <v>403.56</v>
      </c>
      <c r="E13" s="10"/>
      <c r="F13" s="12"/>
      <c r="G13" s="7"/>
      <c r="H13" s="2">
        <v>16.75</v>
      </c>
      <c r="I13" s="8">
        <f t="shared" si="1"/>
        <v>3089.37</v>
      </c>
      <c r="J13" s="2">
        <v>100</v>
      </c>
      <c r="K13" s="2">
        <f t="shared" si="2"/>
        <v>3592.93</v>
      </c>
    </row>
    <row r="14" spans="1:16">
      <c r="A14" t="s">
        <v>16</v>
      </c>
      <c r="B14" s="9" t="s">
        <v>40</v>
      </c>
      <c r="C14" s="12">
        <v>0.04</v>
      </c>
      <c r="D14" s="7">
        <f t="shared" si="0"/>
        <v>273.60000000000002</v>
      </c>
      <c r="E14" s="10"/>
      <c r="F14" s="12"/>
      <c r="G14" s="7"/>
      <c r="H14" s="2">
        <v>3</v>
      </c>
      <c r="I14" s="8">
        <f t="shared" si="1"/>
        <v>553.31999999999994</v>
      </c>
      <c r="J14" s="2">
        <v>44.65</v>
      </c>
      <c r="K14" s="2">
        <f t="shared" si="2"/>
        <v>871.56999999999994</v>
      </c>
    </row>
    <row r="15" spans="1:16">
      <c r="A15" t="s">
        <v>28</v>
      </c>
      <c r="B15" s="9" t="s">
        <v>40</v>
      </c>
      <c r="C15" s="12">
        <v>5.7599999999999998E-2</v>
      </c>
      <c r="D15" s="7">
        <f t="shared" si="0"/>
        <v>393.98399999999998</v>
      </c>
      <c r="E15" s="10"/>
      <c r="F15" s="12"/>
      <c r="G15" s="7"/>
      <c r="H15" s="2">
        <v>8.5</v>
      </c>
      <c r="I15" s="8">
        <f t="shared" si="1"/>
        <v>1567.74</v>
      </c>
      <c r="J15" s="2">
        <v>24</v>
      </c>
      <c r="K15" s="2">
        <f t="shared" si="2"/>
        <v>1985.7239999999999</v>
      </c>
    </row>
    <row r="16" spans="1:16">
      <c r="A16" t="s">
        <v>17</v>
      </c>
      <c r="B16" s="9" t="s">
        <v>40</v>
      </c>
      <c r="C16" s="12">
        <v>8.2500000000000004E-2</v>
      </c>
      <c r="D16" s="7">
        <f t="shared" si="0"/>
        <v>564.30000000000007</v>
      </c>
      <c r="E16" s="10"/>
      <c r="F16" s="12"/>
      <c r="G16" s="7"/>
      <c r="H16" s="2">
        <v>8.6</v>
      </c>
      <c r="I16" s="8">
        <f t="shared" si="1"/>
        <v>1586.184</v>
      </c>
      <c r="J16" s="2">
        <v>33.25</v>
      </c>
      <c r="K16" s="2">
        <f t="shared" si="2"/>
        <v>2183.7339999999999</v>
      </c>
    </row>
    <row r="17" spans="1:21">
      <c r="A17" t="s">
        <v>30</v>
      </c>
      <c r="B17" s="9" t="s">
        <v>40</v>
      </c>
      <c r="C17" s="12">
        <v>3.5000000000000003E-2</v>
      </c>
      <c r="D17" s="7">
        <f t="shared" si="0"/>
        <v>239.40000000000003</v>
      </c>
      <c r="E17" s="10"/>
      <c r="F17" s="12"/>
      <c r="G17" s="7"/>
      <c r="H17" s="2">
        <v>16.7</v>
      </c>
      <c r="I17" s="8">
        <f t="shared" si="1"/>
        <v>3080.1479999999997</v>
      </c>
      <c r="J17" s="2">
        <v>36.5</v>
      </c>
      <c r="K17" s="2">
        <f t="shared" si="2"/>
        <v>3356.0479999999998</v>
      </c>
    </row>
    <row r="18" spans="1:21">
      <c r="A18" t="s">
        <v>31</v>
      </c>
      <c r="B18" s="9" t="s">
        <v>40</v>
      </c>
      <c r="C18" s="12">
        <v>3.5000000000000003E-2</v>
      </c>
      <c r="D18" s="7">
        <f t="shared" si="0"/>
        <v>239.40000000000003</v>
      </c>
      <c r="E18" s="10"/>
      <c r="F18" s="12"/>
      <c r="G18" s="7"/>
      <c r="H18" s="2">
        <v>12.9</v>
      </c>
      <c r="I18" s="8">
        <f t="shared" si="1"/>
        <v>2379.2759999999998</v>
      </c>
      <c r="J18" s="2">
        <v>36.5</v>
      </c>
      <c r="K18" s="2">
        <f t="shared" si="2"/>
        <v>2655.1759999999999</v>
      </c>
    </row>
    <row r="19" spans="1:21">
      <c r="A19" t="s">
        <v>32</v>
      </c>
      <c r="B19" s="9" t="s">
        <v>40</v>
      </c>
      <c r="C19" s="12">
        <v>5.2999999999999999E-2</v>
      </c>
      <c r="D19" s="7">
        <f t="shared" si="0"/>
        <v>362.52</v>
      </c>
      <c r="E19" s="10"/>
      <c r="F19" s="12"/>
      <c r="G19" s="7"/>
      <c r="H19" s="2">
        <v>21.6</v>
      </c>
      <c r="I19" s="8">
        <f t="shared" si="1"/>
        <v>3983.904</v>
      </c>
      <c r="J19" s="2">
        <v>68</v>
      </c>
      <c r="K19" s="2">
        <f t="shared" si="2"/>
        <v>4414.424</v>
      </c>
    </row>
    <row r="20" spans="1:21">
      <c r="A20" t="s">
        <v>33</v>
      </c>
      <c r="B20" s="9" t="s">
        <v>40</v>
      </c>
      <c r="C20" s="12">
        <v>5.2999999999999999E-2</v>
      </c>
      <c r="D20" s="7">
        <f t="shared" si="0"/>
        <v>362.52</v>
      </c>
      <c r="E20" s="10"/>
      <c r="F20" s="12"/>
      <c r="G20" s="7"/>
      <c r="H20" s="2">
        <v>16</v>
      </c>
      <c r="I20" s="8">
        <f t="shared" si="1"/>
        <v>2951.04</v>
      </c>
      <c r="J20" s="2">
        <v>68</v>
      </c>
      <c r="K20" s="2">
        <f t="shared" si="2"/>
        <v>3381.56</v>
      </c>
    </row>
    <row r="21" spans="1:21">
      <c r="A21" t="s">
        <v>34</v>
      </c>
      <c r="B21" s="9" t="s">
        <v>40</v>
      </c>
      <c r="C21" s="12">
        <v>3.9E-2</v>
      </c>
      <c r="D21" s="7">
        <f t="shared" si="0"/>
        <v>266.76</v>
      </c>
      <c r="E21" s="10"/>
      <c r="F21" s="12"/>
      <c r="G21" s="7"/>
      <c r="H21" s="2">
        <v>13.5</v>
      </c>
      <c r="I21" s="8">
        <f t="shared" si="1"/>
        <v>2489.94</v>
      </c>
      <c r="J21" s="2">
        <v>44</v>
      </c>
      <c r="K21" s="2">
        <f t="shared" si="2"/>
        <v>2800.7</v>
      </c>
    </row>
    <row r="22" spans="1:21">
      <c r="A22" t="s">
        <v>35</v>
      </c>
      <c r="B22" s="9" t="s">
        <v>40</v>
      </c>
      <c r="C22" s="12">
        <v>3.9E-2</v>
      </c>
      <c r="D22" s="7">
        <f t="shared" si="0"/>
        <v>266.76</v>
      </c>
      <c r="E22" s="10"/>
      <c r="F22" s="12"/>
      <c r="G22" s="7"/>
      <c r="H22" s="2">
        <v>16.149999999999999</v>
      </c>
      <c r="I22" s="8">
        <f t="shared" si="1"/>
        <v>2978.7059999999997</v>
      </c>
      <c r="J22" s="2">
        <v>44</v>
      </c>
      <c r="K22" s="2">
        <f t="shared" si="2"/>
        <v>3289.4659999999994</v>
      </c>
    </row>
    <row r="23" spans="1:21">
      <c r="A23" t="s">
        <v>37</v>
      </c>
      <c r="B23" s="9" t="s">
        <v>40</v>
      </c>
      <c r="C23" s="12">
        <v>4.4299999999999999E-2</v>
      </c>
      <c r="D23" s="7">
        <f t="shared" si="0"/>
        <v>303.012</v>
      </c>
      <c r="E23" s="10"/>
      <c r="F23" s="12"/>
      <c r="G23" s="7"/>
      <c r="H23" s="2">
        <v>20.87</v>
      </c>
      <c r="I23" s="8">
        <f t="shared" si="1"/>
        <v>3849.2628</v>
      </c>
      <c r="J23" s="2">
        <v>17.29</v>
      </c>
      <c r="K23" s="2">
        <f t="shared" si="2"/>
        <v>4169.5648000000001</v>
      </c>
    </row>
    <row r="24" spans="1:21">
      <c r="A24" t="s">
        <v>38</v>
      </c>
      <c r="B24" s="9" t="s">
        <v>40</v>
      </c>
      <c r="C24" s="12">
        <v>8.7499999999999994E-2</v>
      </c>
      <c r="D24" s="7">
        <f t="shared" si="0"/>
        <v>598.5</v>
      </c>
      <c r="E24" s="10"/>
      <c r="F24" s="12"/>
      <c r="G24" s="7"/>
      <c r="H24" s="2">
        <v>12.75</v>
      </c>
      <c r="I24" s="8">
        <f t="shared" si="1"/>
        <v>2351.61</v>
      </c>
      <c r="J24" s="2">
        <v>12.5</v>
      </c>
      <c r="K24" s="2">
        <f t="shared" si="2"/>
        <v>2962.61</v>
      </c>
    </row>
    <row r="25" spans="1:21">
      <c r="A25" t="s">
        <v>76</v>
      </c>
      <c r="B25" s="9">
        <v>100</v>
      </c>
      <c r="C25" s="12">
        <v>0.10299999999999999</v>
      </c>
      <c r="D25" s="7">
        <f>IF($L$1&lt;=B25,$L$1*C25,B25*C25)</f>
        <v>10.299999999999999</v>
      </c>
      <c r="E25" s="18" t="s">
        <v>74</v>
      </c>
      <c r="F25" s="12">
        <v>5.8000000000000003E-2</v>
      </c>
      <c r="G25" s="7">
        <f>IF($L$1&lt;=B25,0,($L$1-B25)*F25)</f>
        <v>390.92</v>
      </c>
      <c r="H25" s="2">
        <v>17.02</v>
      </c>
      <c r="I25" s="8">
        <f t="shared" si="1"/>
        <v>3139.1687999999999</v>
      </c>
      <c r="J25" s="2">
        <v>65</v>
      </c>
      <c r="K25" s="2">
        <f t="shared" si="2"/>
        <v>3605.3887999999997</v>
      </c>
    </row>
    <row r="26" spans="1:21">
      <c r="C26" s="2"/>
      <c r="D26" s="2"/>
      <c r="E26" s="10"/>
      <c r="F26" s="2"/>
      <c r="G26" s="2"/>
      <c r="K26" s="1"/>
      <c r="L26" s="3"/>
    </row>
    <row r="27" spans="1:21">
      <c r="C27" s="2"/>
      <c r="D27" s="2"/>
      <c r="E27" s="10"/>
      <c r="F27" s="2"/>
      <c r="G27" s="2"/>
      <c r="K27" s="1"/>
      <c r="L27" s="3"/>
    </row>
    <row r="28" spans="1:21">
      <c r="C28" s="2"/>
      <c r="D28" s="2"/>
      <c r="E28" s="10"/>
      <c r="F28" s="2"/>
      <c r="G28" s="2"/>
      <c r="K28" s="1"/>
      <c r="L28" s="3"/>
    </row>
    <row r="29" spans="1:21">
      <c r="C29" s="2"/>
      <c r="D29" s="2"/>
      <c r="E29" s="10"/>
      <c r="F29" s="2"/>
      <c r="G29" s="2"/>
      <c r="K29" s="1"/>
      <c r="L29" s="3"/>
    </row>
    <row r="30" spans="1:21">
      <c r="B30" s="16" t="s">
        <v>4</v>
      </c>
      <c r="C30" s="11" t="s">
        <v>43</v>
      </c>
      <c r="D30" s="14" t="s">
        <v>52</v>
      </c>
      <c r="E30" s="16" t="s">
        <v>44</v>
      </c>
      <c r="F30" s="11" t="s">
        <v>45</v>
      </c>
      <c r="G30" s="14" t="s">
        <v>27</v>
      </c>
      <c r="H30" s="19" t="s">
        <v>46</v>
      </c>
      <c r="I30" s="14" t="s">
        <v>47</v>
      </c>
      <c r="J30" s="14" t="s">
        <v>53</v>
      </c>
      <c r="K30" s="4" t="s">
        <v>25</v>
      </c>
      <c r="L30" s="9" t="s">
        <v>49</v>
      </c>
      <c r="M30" s="9" t="s">
        <v>54</v>
      </c>
      <c r="N30" t="s">
        <v>21</v>
      </c>
      <c r="O30" s="5" t="s">
        <v>75</v>
      </c>
      <c r="P30" s="9" t="s">
        <v>1</v>
      </c>
      <c r="Q30" s="9" t="s">
        <v>2</v>
      </c>
    </row>
    <row r="31" spans="1:21">
      <c r="A31" t="s">
        <v>62</v>
      </c>
      <c r="B31" s="9">
        <v>100</v>
      </c>
      <c r="C31" s="12">
        <v>9.8570000000000005E-2</v>
      </c>
      <c r="D31" s="7">
        <f>IF($L$1&lt;=B31,$L$1*C31,B31*C31)</f>
        <v>9.8570000000000011</v>
      </c>
      <c r="E31" s="9">
        <v>400</v>
      </c>
      <c r="F31" s="12">
        <v>7.5109999999999996E-2</v>
      </c>
      <c r="G31" s="7">
        <f>IF($L$1&lt;=B31,0,IF($L$1&lt;=E31,($L$1-B31)*F31,(E31-B31)*F31))</f>
        <v>22.532999999999998</v>
      </c>
      <c r="H31">
        <v>500</v>
      </c>
      <c r="I31" s="12">
        <v>5.3960000000000001E-2</v>
      </c>
      <c r="J31" s="7">
        <f>IF($L$1&lt;=E31,0,IF($L$1&lt;=H31,($L$1-E31)*I31,(H31-E31)*I31))</f>
        <v>5.3959999999999999</v>
      </c>
      <c r="K31" s="9" t="s">
        <v>41</v>
      </c>
      <c r="L31" s="12">
        <v>3.9849999999999997E-2</v>
      </c>
      <c r="M31" s="7">
        <f>IF($L$1&lt;H31,0,($L$1-H31)*L31)</f>
        <v>252.64899999999997</v>
      </c>
      <c r="N31" s="2">
        <v>16.239999999999998</v>
      </c>
      <c r="O31" s="3">
        <f>$M$1*N31</f>
        <v>2995.3055999999997</v>
      </c>
      <c r="P31" s="7">
        <v>17</v>
      </c>
      <c r="Q31" s="2">
        <f>D31+G31+J31+M31+O31+P31</f>
        <v>3302.7405999999996</v>
      </c>
      <c r="T31" s="2"/>
      <c r="U31" s="3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Residential</vt:lpstr>
      <vt:lpstr>OS City Limits</vt:lpstr>
      <vt:lpstr>Small Commercial</vt:lpstr>
      <vt:lpstr>Large Commercial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Chance Boyd</dc:creator>
  <cp:lastModifiedBy>chbode</cp:lastModifiedBy>
  <dcterms:created xsi:type="dcterms:W3CDTF">2025-02-18T19:55:11Z</dcterms:created>
  <dcterms:modified xsi:type="dcterms:W3CDTF">2025-03-04T19:17:35Z</dcterms:modified>
</cp:coreProperties>
</file>